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KULIAH\SKRIPSI\ISI SKRIPSI\"/>
    </mc:Choice>
  </mc:AlternateContent>
  <bookViews>
    <workbookView xWindow="0" yWindow="0" windowWidth="20490" windowHeight="8340"/>
  </bookViews>
  <sheets>
    <sheet name="0.001" sheetId="2" r:id="rId1"/>
    <sheet name="0.01" sheetId="3" r:id="rId2"/>
    <sheet name="0.2" sheetId="4" r:id="rId3"/>
    <sheet name="0.3" sheetId="5" r:id="rId4"/>
    <sheet name="0.5" sheetId="6" r:id="rId5"/>
    <sheet name="0.7" sheetId="8" r:id="rId6"/>
    <sheet name="0.8" sheetId="9" r:id="rId7"/>
    <sheet name="0.99" sheetId="10" r:id="rId8"/>
    <sheet name="0.999" sheetId="11" r:id="rId9"/>
    <sheet name="Akurasi" sheetId="13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3" l="1"/>
  <c r="L14" i="6"/>
  <c r="L13" i="6"/>
  <c r="L5" i="2" l="1"/>
  <c r="E4" i="2" l="1"/>
  <c r="G11" i="13" l="1"/>
  <c r="I5" i="11" l="1"/>
  <c r="I6" i="11"/>
  <c r="I7" i="11"/>
  <c r="I8" i="11"/>
  <c r="I9" i="11"/>
  <c r="I10" i="11"/>
  <c r="I11" i="11"/>
  <c r="I12" i="11"/>
  <c r="I4" i="11"/>
  <c r="I5" i="10"/>
  <c r="I6" i="10"/>
  <c r="I7" i="10"/>
  <c r="I8" i="10"/>
  <c r="I9" i="10"/>
  <c r="I10" i="10"/>
  <c r="I11" i="10"/>
  <c r="I12" i="10"/>
  <c r="I4" i="10"/>
  <c r="I5" i="9"/>
  <c r="I6" i="9"/>
  <c r="I7" i="9"/>
  <c r="I8" i="9"/>
  <c r="I9" i="9"/>
  <c r="I10" i="9"/>
  <c r="I11" i="9"/>
  <c r="I12" i="9"/>
  <c r="I4" i="9"/>
  <c r="I5" i="8"/>
  <c r="I6" i="8"/>
  <c r="I7" i="8"/>
  <c r="I8" i="8"/>
  <c r="I9" i="8"/>
  <c r="I10" i="8"/>
  <c r="I11" i="8"/>
  <c r="I12" i="8"/>
  <c r="I4" i="8"/>
  <c r="I5" i="5"/>
  <c r="I6" i="5"/>
  <c r="I7" i="5"/>
  <c r="I8" i="5"/>
  <c r="I9" i="5"/>
  <c r="I10" i="5"/>
  <c r="I11" i="5"/>
  <c r="I12" i="5"/>
  <c r="I4" i="5"/>
  <c r="I5" i="4"/>
  <c r="I6" i="4"/>
  <c r="I7" i="4"/>
  <c r="I8" i="4"/>
  <c r="I9" i="4"/>
  <c r="I10" i="4"/>
  <c r="I11" i="4"/>
  <c r="I12" i="4"/>
  <c r="I4" i="4"/>
  <c r="I5" i="3"/>
  <c r="I6" i="3"/>
  <c r="I7" i="3"/>
  <c r="I8" i="3"/>
  <c r="I9" i="3"/>
  <c r="I10" i="3"/>
  <c r="I11" i="3"/>
  <c r="I12" i="3"/>
  <c r="I4" i="3"/>
  <c r="J4" i="11" l="1"/>
  <c r="K4" i="11" s="1"/>
  <c r="L4" i="11" s="1"/>
  <c r="H3" i="11"/>
  <c r="G3" i="11"/>
  <c r="J4" i="10"/>
  <c r="K4" i="10" s="1"/>
  <c r="L4" i="10" s="1"/>
  <c r="H3" i="10"/>
  <c r="G3" i="10"/>
  <c r="K4" i="9"/>
  <c r="L4" i="9" s="1"/>
  <c r="J4" i="9"/>
  <c r="H3" i="9"/>
  <c r="G3" i="9"/>
  <c r="J4" i="8"/>
  <c r="K4" i="8" s="1"/>
  <c r="L4" i="8" s="1"/>
  <c r="H3" i="8"/>
  <c r="G3" i="8"/>
  <c r="J4" i="5"/>
  <c r="K4" i="5" s="1"/>
  <c r="L4" i="5" s="1"/>
  <c r="H3" i="5"/>
  <c r="G3" i="5"/>
  <c r="J4" i="4"/>
  <c r="K4" i="4" s="1"/>
  <c r="L4" i="4" s="1"/>
  <c r="H3" i="4"/>
  <c r="J4" i="3"/>
  <c r="K4" i="3" s="1"/>
  <c r="L4" i="3" s="1"/>
  <c r="H3" i="3"/>
  <c r="C11" i="13" l="1"/>
  <c r="C12" i="13" s="1"/>
  <c r="J12" i="11" l="1"/>
  <c r="K12" i="11" s="1"/>
  <c r="L12" i="11" s="1"/>
  <c r="J11" i="11"/>
  <c r="K11" i="11" s="1"/>
  <c r="L11" i="11" s="1"/>
  <c r="J10" i="11"/>
  <c r="K10" i="11" s="1"/>
  <c r="L10" i="11" s="1"/>
  <c r="J9" i="11"/>
  <c r="K9" i="11" s="1"/>
  <c r="L9" i="11" s="1"/>
  <c r="J8" i="11"/>
  <c r="K8" i="11" s="1"/>
  <c r="L8" i="11" s="1"/>
  <c r="J7" i="11"/>
  <c r="K7" i="11" s="1"/>
  <c r="L7" i="11" s="1"/>
  <c r="J6" i="11"/>
  <c r="K6" i="11" s="1"/>
  <c r="L6" i="11" s="1"/>
  <c r="J5" i="11"/>
  <c r="K5" i="11" s="1"/>
  <c r="L5" i="11" s="1"/>
  <c r="H5" i="11"/>
  <c r="H6" i="11"/>
  <c r="H7" i="11"/>
  <c r="H8" i="11"/>
  <c r="H9" i="11"/>
  <c r="H10" i="11"/>
  <c r="H11" i="11"/>
  <c r="H12" i="11"/>
  <c r="H4" i="11"/>
  <c r="G12" i="11"/>
  <c r="G11" i="11"/>
  <c r="G10" i="11"/>
  <c r="G9" i="11"/>
  <c r="G8" i="11"/>
  <c r="G7" i="11"/>
  <c r="G6" i="11"/>
  <c r="G5" i="11"/>
  <c r="G4" i="11"/>
  <c r="F5" i="11"/>
  <c r="F6" i="11"/>
  <c r="F7" i="11" s="1"/>
  <c r="F8" i="11" s="1"/>
  <c r="F9" i="11" s="1"/>
  <c r="F10" i="11" s="1"/>
  <c r="F11" i="11" s="1"/>
  <c r="F12" i="11" s="1"/>
  <c r="F4" i="11"/>
  <c r="E5" i="11"/>
  <c r="E6" i="11"/>
  <c r="E7" i="11" s="1"/>
  <c r="E8" i="11" s="1"/>
  <c r="E9" i="11" s="1"/>
  <c r="E10" i="11" s="1"/>
  <c r="E11" i="11" s="1"/>
  <c r="E12" i="11" s="1"/>
  <c r="E4" i="11"/>
  <c r="K11" i="10"/>
  <c r="L11" i="10" s="1"/>
  <c r="K10" i="10"/>
  <c r="L10" i="10" s="1"/>
  <c r="K9" i="10"/>
  <c r="L9" i="10" s="1"/>
  <c r="K6" i="10"/>
  <c r="L6" i="10" s="1"/>
  <c r="J10" i="10"/>
  <c r="J9" i="10"/>
  <c r="J8" i="10"/>
  <c r="K8" i="10" s="1"/>
  <c r="L8" i="10" s="1"/>
  <c r="J7" i="10"/>
  <c r="K7" i="10" s="1"/>
  <c r="L7" i="10" s="1"/>
  <c r="J6" i="10"/>
  <c r="J5" i="10"/>
  <c r="K5" i="10" s="1"/>
  <c r="L5" i="10" s="1"/>
  <c r="J12" i="10"/>
  <c r="K12" i="10" s="1"/>
  <c r="L12" i="10" s="1"/>
  <c r="J11" i="10"/>
  <c r="H5" i="10"/>
  <c r="H6" i="10"/>
  <c r="H7" i="10"/>
  <c r="H8" i="10"/>
  <c r="H9" i="10"/>
  <c r="H10" i="10"/>
  <c r="H11" i="10"/>
  <c r="H12" i="10"/>
  <c r="H4" i="10"/>
  <c r="G12" i="10"/>
  <c r="G11" i="10"/>
  <c r="G10" i="10"/>
  <c r="G9" i="10"/>
  <c r="G8" i="10"/>
  <c r="G7" i="10"/>
  <c r="G6" i="10"/>
  <c r="G5" i="10"/>
  <c r="G4" i="10"/>
  <c r="F5" i="10"/>
  <c r="F6" i="10"/>
  <c r="F7" i="10" s="1"/>
  <c r="F8" i="10" s="1"/>
  <c r="F9" i="10" s="1"/>
  <c r="F10" i="10" s="1"/>
  <c r="F11" i="10" s="1"/>
  <c r="F12" i="10" s="1"/>
  <c r="F4" i="10"/>
  <c r="E5" i="10"/>
  <c r="E6" i="10"/>
  <c r="E7" i="10" s="1"/>
  <c r="E8" i="10" s="1"/>
  <c r="E9" i="10" s="1"/>
  <c r="E10" i="10" s="1"/>
  <c r="E11" i="10" s="1"/>
  <c r="E12" i="10" s="1"/>
  <c r="E4" i="10"/>
  <c r="F3" i="10"/>
  <c r="E3" i="10"/>
  <c r="J12" i="9"/>
  <c r="K12" i="9" s="1"/>
  <c r="L12" i="9" s="1"/>
  <c r="J11" i="9"/>
  <c r="K11" i="9" s="1"/>
  <c r="L11" i="9" s="1"/>
  <c r="J10" i="9"/>
  <c r="K10" i="9" s="1"/>
  <c r="L10" i="9" s="1"/>
  <c r="J9" i="9"/>
  <c r="K9" i="9" s="1"/>
  <c r="L9" i="9" s="1"/>
  <c r="J8" i="9"/>
  <c r="K8" i="9" s="1"/>
  <c r="L8" i="9" s="1"/>
  <c r="J7" i="9"/>
  <c r="K7" i="9" s="1"/>
  <c r="L7" i="9" s="1"/>
  <c r="J6" i="9"/>
  <c r="K6" i="9" s="1"/>
  <c r="L6" i="9" s="1"/>
  <c r="J5" i="9"/>
  <c r="K5" i="9" s="1"/>
  <c r="L5" i="9" s="1"/>
  <c r="H5" i="9"/>
  <c r="H6" i="9"/>
  <c r="H7" i="9"/>
  <c r="H8" i="9"/>
  <c r="H9" i="9"/>
  <c r="H10" i="9"/>
  <c r="H11" i="9"/>
  <c r="H12" i="9"/>
  <c r="H4" i="9"/>
  <c r="G12" i="9"/>
  <c r="G11" i="9"/>
  <c r="G10" i="9"/>
  <c r="G9" i="9"/>
  <c r="G8" i="9"/>
  <c r="G7" i="9"/>
  <c r="G6" i="9"/>
  <c r="G5" i="9"/>
  <c r="G4" i="9"/>
  <c r="F5" i="9"/>
  <c r="F6" i="9"/>
  <c r="F7" i="9" s="1"/>
  <c r="F8" i="9" s="1"/>
  <c r="F9" i="9" s="1"/>
  <c r="F10" i="9" s="1"/>
  <c r="F11" i="9" s="1"/>
  <c r="F12" i="9" s="1"/>
  <c r="F4" i="9"/>
  <c r="E5" i="9"/>
  <c r="E6" i="9"/>
  <c r="E7" i="9" s="1"/>
  <c r="E8" i="9" s="1"/>
  <c r="E9" i="9" s="1"/>
  <c r="E10" i="9" s="1"/>
  <c r="E11" i="9" s="1"/>
  <c r="E12" i="9" s="1"/>
  <c r="E4" i="9"/>
  <c r="F3" i="9"/>
  <c r="E3" i="9"/>
  <c r="J12" i="8"/>
  <c r="K12" i="8" s="1"/>
  <c r="L12" i="8" s="1"/>
  <c r="J11" i="8"/>
  <c r="K11" i="8" s="1"/>
  <c r="L11" i="8" s="1"/>
  <c r="J10" i="8"/>
  <c r="K10" i="8" s="1"/>
  <c r="L10" i="8" s="1"/>
  <c r="J9" i="8"/>
  <c r="K9" i="8" s="1"/>
  <c r="L9" i="8" s="1"/>
  <c r="J8" i="8"/>
  <c r="K8" i="8" s="1"/>
  <c r="L8" i="8" s="1"/>
  <c r="J7" i="8"/>
  <c r="K7" i="8" s="1"/>
  <c r="L7" i="8" s="1"/>
  <c r="J6" i="8"/>
  <c r="K6" i="8" s="1"/>
  <c r="L6" i="8" s="1"/>
  <c r="J5" i="8"/>
  <c r="K5" i="8" s="1"/>
  <c r="L5" i="8" s="1"/>
  <c r="H5" i="8"/>
  <c r="H6" i="8"/>
  <c r="H7" i="8"/>
  <c r="H8" i="8"/>
  <c r="H9" i="8"/>
  <c r="H10" i="8"/>
  <c r="H11" i="8"/>
  <c r="H12" i="8"/>
  <c r="H4" i="8"/>
  <c r="G12" i="8"/>
  <c r="G11" i="8"/>
  <c r="G10" i="8"/>
  <c r="G9" i="8"/>
  <c r="G8" i="8"/>
  <c r="G7" i="8"/>
  <c r="G6" i="8"/>
  <c r="G5" i="8"/>
  <c r="G4" i="8"/>
  <c r="F5" i="8"/>
  <c r="F6" i="8" s="1"/>
  <c r="F7" i="8" s="1"/>
  <c r="F8" i="8" s="1"/>
  <c r="F9" i="8" s="1"/>
  <c r="F10" i="8" s="1"/>
  <c r="F11" i="8" s="1"/>
  <c r="F12" i="8" s="1"/>
  <c r="F4" i="8"/>
  <c r="E5" i="8"/>
  <c r="E6" i="8" s="1"/>
  <c r="E7" i="8" s="1"/>
  <c r="E8" i="8" s="1"/>
  <c r="E9" i="8" s="1"/>
  <c r="E10" i="8" s="1"/>
  <c r="E11" i="8" s="1"/>
  <c r="E12" i="8" s="1"/>
  <c r="E4" i="8"/>
  <c r="F3" i="8"/>
  <c r="E3" i="8"/>
  <c r="F3" i="6"/>
  <c r="E3" i="6"/>
  <c r="E4" i="6" s="1"/>
  <c r="J12" i="5"/>
  <c r="K12" i="5" s="1"/>
  <c r="L12" i="5" s="1"/>
  <c r="J11" i="5"/>
  <c r="K11" i="5" s="1"/>
  <c r="L11" i="5" s="1"/>
  <c r="J10" i="5"/>
  <c r="K10" i="5" s="1"/>
  <c r="L10" i="5" s="1"/>
  <c r="J9" i="5"/>
  <c r="K9" i="5" s="1"/>
  <c r="L9" i="5" s="1"/>
  <c r="J8" i="5"/>
  <c r="K8" i="5" s="1"/>
  <c r="L8" i="5" s="1"/>
  <c r="J7" i="5"/>
  <c r="K7" i="5" s="1"/>
  <c r="L7" i="5" s="1"/>
  <c r="J6" i="5"/>
  <c r="K6" i="5" s="1"/>
  <c r="L6" i="5" s="1"/>
  <c r="J5" i="5"/>
  <c r="K5" i="5" s="1"/>
  <c r="L5" i="5" s="1"/>
  <c r="H5" i="5"/>
  <c r="H6" i="5"/>
  <c r="H7" i="5"/>
  <c r="H8" i="5"/>
  <c r="H9" i="5"/>
  <c r="H10" i="5"/>
  <c r="H11" i="5"/>
  <c r="H12" i="5"/>
  <c r="H4" i="5"/>
  <c r="G12" i="5"/>
  <c r="G11" i="5"/>
  <c r="G10" i="5"/>
  <c r="G9" i="5"/>
  <c r="G8" i="5"/>
  <c r="G7" i="5"/>
  <c r="G6" i="5"/>
  <c r="G5" i="5"/>
  <c r="G4" i="5"/>
  <c r="F5" i="5"/>
  <c r="F6" i="5"/>
  <c r="F7" i="5" s="1"/>
  <c r="F8" i="5" s="1"/>
  <c r="F9" i="5" s="1"/>
  <c r="F10" i="5" s="1"/>
  <c r="F11" i="5" s="1"/>
  <c r="F12" i="5" s="1"/>
  <c r="F4" i="5"/>
  <c r="E5" i="5"/>
  <c r="E6" i="5" s="1"/>
  <c r="E7" i="5" s="1"/>
  <c r="E8" i="5" s="1"/>
  <c r="E9" i="5" s="1"/>
  <c r="E10" i="5" s="1"/>
  <c r="E11" i="5" s="1"/>
  <c r="E12" i="5" s="1"/>
  <c r="E4" i="5"/>
  <c r="F3" i="5"/>
  <c r="E3" i="5"/>
  <c r="J12" i="4"/>
  <c r="K12" i="4" s="1"/>
  <c r="L12" i="4" s="1"/>
  <c r="J11" i="4"/>
  <c r="K11" i="4" s="1"/>
  <c r="L11" i="4" s="1"/>
  <c r="J10" i="4"/>
  <c r="K10" i="4" s="1"/>
  <c r="L10" i="4" s="1"/>
  <c r="J9" i="4"/>
  <c r="K9" i="4" s="1"/>
  <c r="L9" i="4" s="1"/>
  <c r="J8" i="4"/>
  <c r="K8" i="4" s="1"/>
  <c r="L8" i="4" s="1"/>
  <c r="J7" i="4"/>
  <c r="K7" i="4" s="1"/>
  <c r="L7" i="4" s="1"/>
  <c r="J6" i="4"/>
  <c r="K6" i="4" s="1"/>
  <c r="L6" i="4" s="1"/>
  <c r="J5" i="4"/>
  <c r="K5" i="4" s="1"/>
  <c r="L5" i="4" s="1"/>
  <c r="H5" i="4"/>
  <c r="H6" i="4"/>
  <c r="H7" i="4"/>
  <c r="H8" i="4"/>
  <c r="H9" i="4"/>
  <c r="H10" i="4"/>
  <c r="H11" i="4"/>
  <c r="H12" i="4"/>
  <c r="H4" i="4"/>
  <c r="G12" i="4"/>
  <c r="G11" i="4"/>
  <c r="G10" i="4"/>
  <c r="G9" i="4"/>
  <c r="G8" i="4"/>
  <c r="G7" i="4"/>
  <c r="G6" i="4"/>
  <c r="G5" i="4"/>
  <c r="G4" i="4"/>
  <c r="F5" i="4"/>
  <c r="F6" i="4" s="1"/>
  <c r="F7" i="4" s="1"/>
  <c r="F8" i="4" s="1"/>
  <c r="F9" i="4" s="1"/>
  <c r="F10" i="4" s="1"/>
  <c r="F11" i="4" s="1"/>
  <c r="F12" i="4" s="1"/>
  <c r="F4" i="4"/>
  <c r="E5" i="4"/>
  <c r="E6" i="4"/>
  <c r="E7" i="4" s="1"/>
  <c r="E8" i="4" s="1"/>
  <c r="E9" i="4" s="1"/>
  <c r="E10" i="4" s="1"/>
  <c r="E11" i="4" s="1"/>
  <c r="E12" i="4" s="1"/>
  <c r="E4" i="4"/>
  <c r="F3" i="4"/>
  <c r="E3" i="4"/>
  <c r="J12" i="3"/>
  <c r="K12" i="3" s="1"/>
  <c r="L12" i="3" s="1"/>
  <c r="J11" i="3"/>
  <c r="K11" i="3" s="1"/>
  <c r="L11" i="3" s="1"/>
  <c r="J10" i="3"/>
  <c r="K10" i="3" s="1"/>
  <c r="L10" i="3" s="1"/>
  <c r="J9" i="3"/>
  <c r="K9" i="3" s="1"/>
  <c r="L9" i="3" s="1"/>
  <c r="J8" i="3"/>
  <c r="K8" i="3" s="1"/>
  <c r="L8" i="3" s="1"/>
  <c r="J7" i="3"/>
  <c r="K7" i="3" s="1"/>
  <c r="L7" i="3" s="1"/>
  <c r="J6" i="3"/>
  <c r="K6" i="3" s="1"/>
  <c r="L6" i="3" s="1"/>
  <c r="J5" i="3"/>
  <c r="K5" i="3" s="1"/>
  <c r="L5" i="3" s="1"/>
  <c r="H5" i="3"/>
  <c r="H6" i="3"/>
  <c r="H7" i="3"/>
  <c r="H8" i="3"/>
  <c r="H9" i="3"/>
  <c r="H10" i="3"/>
  <c r="H11" i="3"/>
  <c r="H12" i="3"/>
  <c r="H4" i="3"/>
  <c r="G12" i="3"/>
  <c r="G11" i="3"/>
  <c r="G10" i="3"/>
  <c r="G9" i="3"/>
  <c r="G8" i="3"/>
  <c r="G7" i="3"/>
  <c r="G6" i="3"/>
  <c r="G5" i="3"/>
  <c r="G4" i="3"/>
  <c r="F4" i="6" l="1"/>
  <c r="H4" i="6" s="1"/>
  <c r="E5" i="6"/>
  <c r="H3" i="6"/>
  <c r="G3" i="6"/>
  <c r="L13" i="11"/>
  <c r="L14" i="11" s="1"/>
  <c r="L13" i="10"/>
  <c r="L14" i="10" s="1"/>
  <c r="L13" i="9"/>
  <c r="L14" i="9" s="1"/>
  <c r="L13" i="8"/>
  <c r="L14" i="8" s="1"/>
  <c r="L13" i="5"/>
  <c r="L14" i="5" s="1"/>
  <c r="L13" i="4"/>
  <c r="L14" i="4" s="1"/>
  <c r="L13" i="3"/>
  <c r="L14" i="3" s="1"/>
  <c r="F5" i="3"/>
  <c r="F6" i="3" s="1"/>
  <c r="F7" i="3" s="1"/>
  <c r="F8" i="3" s="1"/>
  <c r="F9" i="3" s="1"/>
  <c r="F10" i="3" s="1"/>
  <c r="F11" i="3" s="1"/>
  <c r="F12" i="3" s="1"/>
  <c r="F4" i="3"/>
  <c r="E5" i="3"/>
  <c r="E6" i="3" s="1"/>
  <c r="E7" i="3" s="1"/>
  <c r="E8" i="3" s="1"/>
  <c r="E9" i="3" s="1"/>
  <c r="E10" i="3" s="1"/>
  <c r="E11" i="3" s="1"/>
  <c r="E12" i="3" s="1"/>
  <c r="E4" i="3"/>
  <c r="F3" i="3"/>
  <c r="E3" i="3"/>
  <c r="G4" i="6" l="1"/>
  <c r="I4" i="6" s="1"/>
  <c r="J4" i="6" s="1"/>
  <c r="K4" i="6" s="1"/>
  <c r="L4" i="6" s="1"/>
  <c r="E6" i="6"/>
  <c r="F5" i="6"/>
  <c r="G5" i="6" s="1"/>
  <c r="H5" i="6"/>
  <c r="F4" i="2"/>
  <c r="G4" i="2" s="1"/>
  <c r="E5" i="2"/>
  <c r="E6" i="2" s="1"/>
  <c r="E7" i="2" s="1"/>
  <c r="E8" i="2" s="1"/>
  <c r="E9" i="2" s="1"/>
  <c r="E10" i="2" s="1"/>
  <c r="F3" i="2"/>
  <c r="E3" i="2"/>
  <c r="I5" i="6" l="1"/>
  <c r="J5" i="6" s="1"/>
  <c r="K5" i="6" s="1"/>
  <c r="L5" i="6" s="1"/>
  <c r="E7" i="6"/>
  <c r="F6" i="6"/>
  <c r="F7" i="6" s="1"/>
  <c r="H6" i="6"/>
  <c r="F5" i="2"/>
  <c r="G5" i="2" s="1"/>
  <c r="E11" i="2"/>
  <c r="I4" i="2"/>
  <c r="J4" i="2" s="1"/>
  <c r="H5" i="2"/>
  <c r="I5" i="2" s="1"/>
  <c r="J5" i="2" s="1"/>
  <c r="K5" i="2" s="1"/>
  <c r="H4" i="2"/>
  <c r="G6" i="6" l="1"/>
  <c r="I6" i="6" s="1"/>
  <c r="J6" i="6" s="1"/>
  <c r="K6" i="6" s="1"/>
  <c r="L6" i="6" s="1"/>
  <c r="E8" i="6"/>
  <c r="G7" i="6"/>
  <c r="H7" i="6"/>
  <c r="F6" i="2"/>
  <c r="H6" i="2" s="1"/>
  <c r="K4" i="2"/>
  <c r="L4" i="2" s="1"/>
  <c r="E12" i="2"/>
  <c r="F7" i="2"/>
  <c r="E9" i="6" l="1"/>
  <c r="I7" i="6"/>
  <c r="J7" i="6" s="1"/>
  <c r="K7" i="6" s="1"/>
  <c r="L7" i="6" s="1"/>
  <c r="F8" i="6"/>
  <c r="F9" i="6" s="1"/>
  <c r="G6" i="2"/>
  <c r="I6" i="2" s="1"/>
  <c r="J6" i="2" s="1"/>
  <c r="K6" i="2" s="1"/>
  <c r="L6" i="2" s="1"/>
  <c r="F8" i="2"/>
  <c r="H7" i="2"/>
  <c r="G7" i="2"/>
  <c r="I7" i="2" s="1"/>
  <c r="J7" i="2" s="1"/>
  <c r="K7" i="2" s="1"/>
  <c r="L7" i="2" s="1"/>
  <c r="H8" i="6" l="1"/>
  <c r="G8" i="6"/>
  <c r="I8" i="6" s="1"/>
  <c r="J8" i="6" s="1"/>
  <c r="K8" i="6" s="1"/>
  <c r="L8" i="6" s="1"/>
  <c r="E10" i="6"/>
  <c r="H9" i="6"/>
  <c r="G9" i="6"/>
  <c r="I9" i="6" s="1"/>
  <c r="J9" i="6" s="1"/>
  <c r="K9" i="6" s="1"/>
  <c r="L9" i="6" s="1"/>
  <c r="F9" i="2"/>
  <c r="G8" i="2"/>
  <c r="H8" i="2"/>
  <c r="E11" i="6" l="1"/>
  <c r="F10" i="6"/>
  <c r="F11" i="6" s="1"/>
  <c r="F10" i="2"/>
  <c r="H9" i="2"/>
  <c r="G9" i="2"/>
  <c r="I9" i="2" s="1"/>
  <c r="J9" i="2" s="1"/>
  <c r="K9" i="2" s="1"/>
  <c r="L9" i="2" s="1"/>
  <c r="I8" i="2"/>
  <c r="J8" i="2" s="1"/>
  <c r="K8" i="2" s="1"/>
  <c r="L8" i="2" s="1"/>
  <c r="G10" i="6" l="1"/>
  <c r="H10" i="6"/>
  <c r="E12" i="6"/>
  <c r="H11" i="6"/>
  <c r="G11" i="6"/>
  <c r="F11" i="2"/>
  <c r="H10" i="2"/>
  <c r="G10" i="2"/>
  <c r="I10" i="2" s="1"/>
  <c r="J10" i="2" s="1"/>
  <c r="K10" i="2" s="1"/>
  <c r="L10" i="2" s="1"/>
  <c r="I11" i="6" l="1"/>
  <c r="J11" i="6" s="1"/>
  <c r="K11" i="6" s="1"/>
  <c r="L11" i="6" s="1"/>
  <c r="F12" i="6"/>
  <c r="G12" i="6" s="1"/>
  <c r="I10" i="6"/>
  <c r="J10" i="6" s="1"/>
  <c r="K10" i="6" s="1"/>
  <c r="L10" i="6" s="1"/>
  <c r="H11" i="2"/>
  <c r="G11" i="2"/>
  <c r="I11" i="2" s="1"/>
  <c r="J11" i="2" s="1"/>
  <c r="K11" i="2" s="1"/>
  <c r="L11" i="2" s="1"/>
  <c r="F12" i="2"/>
  <c r="H12" i="6" l="1"/>
  <c r="I13" i="6"/>
  <c r="I22" i="6"/>
  <c r="I15" i="6"/>
  <c r="I14" i="6"/>
  <c r="I21" i="6"/>
  <c r="I20" i="6"/>
  <c r="I19" i="6"/>
  <c r="I18" i="6"/>
  <c r="I17" i="6"/>
  <c r="I16" i="6"/>
  <c r="I12" i="6"/>
  <c r="J12" i="6" s="1"/>
  <c r="K12" i="6" s="1"/>
  <c r="L12" i="6" s="1"/>
  <c r="H12" i="2"/>
  <c r="G12" i="2"/>
  <c r="I12" i="2" l="1"/>
  <c r="J12" i="2" s="1"/>
  <c r="K12" i="2" s="1"/>
  <c r="L12" i="2" s="1"/>
  <c r="L13" i="2" l="1"/>
  <c r="L14" i="2" s="1"/>
</calcChain>
</file>

<file path=xl/sharedStrings.xml><?xml version="1.0" encoding="utf-8"?>
<sst xmlns="http://schemas.openxmlformats.org/spreadsheetml/2006/main" count="122" uniqueCount="24">
  <si>
    <t>Periode</t>
  </si>
  <si>
    <t>Tahun</t>
  </si>
  <si>
    <t>S'</t>
  </si>
  <si>
    <t>S''</t>
  </si>
  <si>
    <t>*100</t>
  </si>
  <si>
    <t>MAPE</t>
  </si>
  <si>
    <t>Jumlah Kemiskinan</t>
  </si>
  <si>
    <t>alpha</t>
  </si>
  <si>
    <t>-</t>
  </si>
  <si>
    <t xml:space="preserve"> PE</t>
  </si>
  <si>
    <t>PERHITUNGAN PERAMALAN ALPHA=0.01</t>
  </si>
  <si>
    <t>PE</t>
  </si>
  <si>
    <t>PERHITUNGAN PERAMALAN ALPHA=0.2</t>
  </si>
  <si>
    <t>PERHITUNGAN PERAMALAN ALPHA=0.3</t>
  </si>
  <si>
    <t>PERHITUNGAN PERAMALAN ALPHA=0.5</t>
  </si>
  <si>
    <t>PERHITUNGAN PERAMALAN ALPHA=0.7</t>
  </si>
  <si>
    <t>PERHITUNGAN PERAMALAN ALPHA=0.8</t>
  </si>
  <si>
    <t>PERHITUNGAN PERAMALAN ALPHA=0.99</t>
  </si>
  <si>
    <t>PERHITUNGAN PERAMALAN ALPHA=0.999</t>
  </si>
  <si>
    <t>No</t>
  </si>
  <si>
    <t>alpa</t>
  </si>
  <si>
    <t>RATA-RATA</t>
  </si>
  <si>
    <t xml:space="preserve">Persentasi </t>
  </si>
  <si>
    <t>PERHITUNGAN PERAMALAN ALPHA=0.001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</si>
</sst>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1" applyNumberFormat="1" applyFont="1" applyAlignment="1">
      <alignment horizontal="center" vertical="center"/>
    </xf>
    <xf numFmtId="0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9" fontId="0" fillId="0" borderId="0" xfId="2" applyFont="1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Data</a:t>
            </a:r>
            <a:r>
              <a:rPr lang="en-US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Kemisikinan dan Hasil Peramalan</a:t>
            </a:r>
            <a:endParaRPr lang="en-US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6674215721653871"/>
          <c:y val="2.93847481588257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1"/>
          <c:order val="1"/>
          <c:tx>
            <c:strRef>
              <c:f>'0.5'!$C$2</c:f>
              <c:strCache>
                <c:ptCount val="1"/>
                <c:pt idx="0">
                  <c:v>Jumlah Kemiskinan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Pt>
            <c:idx val="10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bg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bg2">
                    <a:lumMod val="50000"/>
                  </a:schemeClr>
                </a:solidFill>
                <a:round/>
              </a:ln>
              <a:effectLst/>
            </c:spPr>
          </c:dPt>
          <c:dPt>
            <c:idx val="11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</c:dPt>
          <c:dPt>
            <c:idx val="12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bg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bg2">
                    <a:lumMod val="50000"/>
                  </a:schemeClr>
                </a:solidFill>
                <a:round/>
              </a:ln>
              <a:effectLst/>
            </c:spPr>
          </c:dPt>
          <c:dPt>
            <c:idx val="13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bg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bg2">
                    <a:lumMod val="50000"/>
                  </a:schemeClr>
                </a:solidFill>
                <a:round/>
              </a:ln>
              <a:effectLst/>
            </c:spPr>
          </c:dPt>
          <c:dPt>
            <c:idx val="14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bg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bg2">
                    <a:lumMod val="50000"/>
                  </a:schemeClr>
                </a:solidFill>
                <a:round/>
              </a:ln>
              <a:effectLst/>
            </c:spPr>
          </c:dPt>
          <c:dPt>
            <c:idx val="15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bg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bg2">
                    <a:lumMod val="50000"/>
                  </a:schemeClr>
                </a:solidFill>
                <a:round/>
              </a:ln>
              <a:effectLst/>
            </c:spPr>
          </c:dPt>
          <c:dPt>
            <c:idx val="16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bg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bg2">
                    <a:lumMod val="50000"/>
                  </a:schemeClr>
                </a:solidFill>
                <a:round/>
              </a:ln>
              <a:effectLst/>
            </c:spPr>
          </c:dPt>
          <c:dPt>
            <c:idx val="17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bg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bg2">
                    <a:lumMod val="50000"/>
                  </a:schemeClr>
                </a:solidFill>
                <a:round/>
              </a:ln>
              <a:effectLst/>
            </c:spPr>
          </c:dPt>
          <c:dPt>
            <c:idx val="18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bg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bg2">
                    <a:lumMod val="50000"/>
                  </a:schemeClr>
                </a:solidFill>
                <a:round/>
              </a:ln>
              <a:effectLst/>
            </c:spPr>
          </c:dPt>
          <c:dPt>
            <c:idx val="19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bg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bg2">
                    <a:lumMod val="50000"/>
                  </a:schemeClr>
                </a:solidFill>
                <a:round/>
              </a:ln>
              <a:effectLst/>
            </c:spPr>
          </c:dPt>
          <c:cat>
            <c:numLit>
              <c:formatCode>General</c:formatCode>
              <c:ptCount val="20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  <c:pt idx="11">
                <c:v>2021</c:v>
              </c:pt>
              <c:pt idx="12">
                <c:v>2022</c:v>
              </c:pt>
              <c:pt idx="13">
                <c:v>2023</c:v>
              </c:pt>
              <c:pt idx="14">
                <c:v>2024</c:v>
              </c:pt>
              <c:pt idx="15">
                <c:v>2025</c:v>
              </c:pt>
              <c:pt idx="16">
                <c:v>2026</c:v>
              </c:pt>
              <c:pt idx="17">
                <c:v>2027</c:v>
              </c:pt>
              <c:pt idx="18">
                <c:v>2028</c:v>
              </c:pt>
              <c:pt idx="19">
                <c:v>2029</c:v>
              </c:pt>
            </c:numLit>
          </c:cat>
          <c:val>
            <c:numRef>
              <c:f>'0.5'!$C$3:$C$22</c:f>
              <c:numCache>
                <c:formatCode>General</c:formatCode>
                <c:ptCount val="20"/>
                <c:pt idx="0">
                  <c:v>59000</c:v>
                </c:pt>
                <c:pt idx="1">
                  <c:v>53700</c:v>
                </c:pt>
                <c:pt idx="2">
                  <c:v>51800</c:v>
                </c:pt>
                <c:pt idx="3">
                  <c:v>56400</c:v>
                </c:pt>
                <c:pt idx="4">
                  <c:v>52600</c:v>
                </c:pt>
                <c:pt idx="5">
                  <c:v>53850</c:v>
                </c:pt>
                <c:pt idx="6">
                  <c:v>52860</c:v>
                </c:pt>
                <c:pt idx="7">
                  <c:v>53380</c:v>
                </c:pt>
                <c:pt idx="8">
                  <c:v>50120</c:v>
                </c:pt>
                <c:pt idx="9">
                  <c:v>47070</c:v>
                </c:pt>
                <c:pt idx="10" formatCode="0.000">
                  <c:v>46139.609375</c:v>
                </c:pt>
                <c:pt idx="11" formatCode="0.000">
                  <c:v>44504.90234375</c:v>
                </c:pt>
                <c:pt idx="12" formatCode="0.000">
                  <c:v>42870.1953125</c:v>
                </c:pt>
                <c:pt idx="13" formatCode="0.000">
                  <c:v>41235.48828125</c:v>
                </c:pt>
                <c:pt idx="14" formatCode="0.000">
                  <c:v>39600.78125</c:v>
                </c:pt>
                <c:pt idx="15" formatCode="0.000">
                  <c:v>37966.07421875</c:v>
                </c:pt>
                <c:pt idx="16" formatCode="0.000">
                  <c:v>36331.3671875</c:v>
                </c:pt>
                <c:pt idx="17" formatCode="0.000">
                  <c:v>34696.66015625</c:v>
                </c:pt>
                <c:pt idx="18" formatCode="0.000">
                  <c:v>33061.953125</c:v>
                </c:pt>
                <c:pt idx="19" formatCode="0.000">
                  <c:v>31427.24609375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617888"/>
        <c:axId val="-361843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'0.5'!$B$2</c15:sqref>
                        </c15:formulaRef>
                      </c:ext>
                    </c:extLst>
                    <c:strCache>
                      <c:ptCount val="1"/>
                      <c:pt idx="0">
                        <c:v>Tahun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Lit>
                    <c:formatCode>General</c:formatCode>
                    <c:ptCount val="20"/>
                    <c:pt idx="0">
                      <c:v>2010</c:v>
                    </c:pt>
                    <c:pt idx="1">
                      <c:v>2011</c:v>
                    </c:pt>
                    <c:pt idx="2">
                      <c:v>2012</c:v>
                    </c:pt>
                    <c:pt idx="3">
                      <c:v>2013</c:v>
                    </c:pt>
                    <c:pt idx="4">
                      <c:v>2014</c:v>
                    </c:pt>
                    <c:pt idx="5">
                      <c:v>2015</c:v>
                    </c:pt>
                    <c:pt idx="6">
                      <c:v>2016</c:v>
                    </c:pt>
                    <c:pt idx="7">
                      <c:v>2017</c:v>
                    </c:pt>
                    <c:pt idx="8">
                      <c:v>2018</c:v>
                    </c:pt>
                    <c:pt idx="9">
                      <c:v>2019</c:v>
                    </c:pt>
                    <c:pt idx="10">
                      <c:v>2020</c:v>
                    </c:pt>
                    <c:pt idx="11">
                      <c:v>2021</c:v>
                    </c:pt>
                    <c:pt idx="12">
                      <c:v>2022</c:v>
                    </c:pt>
                    <c:pt idx="13">
                      <c:v>2023</c:v>
                    </c:pt>
                    <c:pt idx="14">
                      <c:v>2024</c:v>
                    </c:pt>
                    <c:pt idx="15">
                      <c:v>2025</c:v>
                    </c:pt>
                    <c:pt idx="16">
                      <c:v>2026</c:v>
                    </c:pt>
                    <c:pt idx="17">
                      <c:v>2027</c:v>
                    </c:pt>
                    <c:pt idx="18">
                      <c:v>2028</c:v>
                    </c:pt>
                    <c:pt idx="19">
                      <c:v>2029</c:v>
                    </c:pt>
                  </c:numLit>
                </c:cat>
                <c:val>
                  <c:numRef>
                    <c:extLst>
                      <c:ext uri="{02D57815-91ED-43cb-92C2-25804820EDAC}">
                        <c15:formulaRef>
                          <c15:sqref>'0.5'!$B$3:$B$22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  <c:pt idx="14">
                        <c:v>2024</c:v>
                      </c:pt>
                      <c:pt idx="15">
                        <c:v>2025</c:v>
                      </c:pt>
                      <c:pt idx="16">
                        <c:v>2026</c:v>
                      </c:pt>
                      <c:pt idx="17">
                        <c:v>2027</c:v>
                      </c:pt>
                      <c:pt idx="18">
                        <c:v>2028</c:v>
                      </c:pt>
                      <c:pt idx="19">
                        <c:v>2029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-3617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Tahun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618432"/>
        <c:crosses val="autoZero"/>
        <c:auto val="1"/>
        <c:lblAlgn val="ctr"/>
        <c:lblOffset val="100"/>
        <c:noMultiLvlLbl val="0"/>
      </c:catAx>
      <c:valAx>
        <c:axId val="-361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Tingkat Kemiskinan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617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294215</xdr:colOff>
      <xdr:row>0</xdr:row>
      <xdr:rowOff>198968</xdr:rowOff>
    </xdr:from>
    <xdr:ext cx="15735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8133290" y="2199218"/>
              <a:ext cx="15735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8133290" y="2199218"/>
              <a:ext cx="15735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D" sz="1100" b="0" i="0">
                  <a:latin typeface="Cambria Math" panose="02040503050406030204" pitchFamily="18" charset="0"/>
                </a:rPr>
                <a:t>𝑏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ID" sz="1100" b="0" i="0">
                  <a:latin typeface="Cambria Math" panose="02040503050406030204" pitchFamily="18" charset="0"/>
                </a:rPr>
                <a:t>𝑡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6</xdr:col>
      <xdr:colOff>315381</xdr:colOff>
      <xdr:row>1</xdr:row>
      <xdr:rowOff>8466</xdr:rowOff>
    </xdr:from>
    <xdr:ext cx="18492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7268631" y="2208741"/>
              <a:ext cx="18492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∝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7268631" y="2208741"/>
              <a:ext cx="18492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∝_</a:t>
              </a:r>
              <a:r>
                <a:rPr lang="en-ID" sz="1100" b="0" i="0">
                  <a:latin typeface="Cambria Math" panose="02040503050406030204" pitchFamily="18" charset="0"/>
                </a:rPr>
                <a:t>𝑡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8</xdr:col>
      <xdr:colOff>135467</xdr:colOff>
      <xdr:row>0</xdr:row>
      <xdr:rowOff>198967</xdr:rowOff>
    </xdr:from>
    <xdr:ext cx="32944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8793692" y="2199217"/>
              <a:ext cx="32944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8793692" y="2199217"/>
              <a:ext cx="32944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D" sz="1100" b="0" i="0">
                  <a:latin typeface="Cambria Math" panose="02040503050406030204" pitchFamily="18" charset="0"/>
                </a:rPr>
                <a:t>𝐹</a:t>
              </a:r>
              <a:r>
                <a:rPr lang="en-US" sz="1100" b="0" i="0">
                  <a:latin typeface="Cambria Math" panose="02040503050406030204" pitchFamily="18" charset="0"/>
                </a:rPr>
                <a:t>_(</a:t>
              </a:r>
              <a:r>
                <a:rPr lang="en-ID" sz="1100" b="0" i="0">
                  <a:latin typeface="Cambria Math" panose="02040503050406030204" pitchFamily="18" charset="0"/>
                </a:rPr>
                <a:t>𝑡+𝑚</a:t>
              </a:r>
              <a:r>
                <a:rPr lang="en-US" sz="1100" b="0" i="0">
                  <a:latin typeface="Cambria Math" panose="02040503050406030204" pitchFamily="18" charset="0"/>
                </a:rPr>
                <a:t>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9</xdr:col>
      <xdr:colOff>71966</xdr:colOff>
      <xdr:row>1</xdr:row>
      <xdr:rowOff>8466</xdr:rowOff>
    </xdr:from>
    <xdr:ext cx="46333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9596966" y="2208741"/>
              <a:ext cx="4633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ID" sz="11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ID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9596966" y="2208741"/>
              <a:ext cx="4633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D" sz="1100" b="0" i="0">
                  <a:latin typeface="Cambria Math" panose="02040503050406030204" pitchFamily="18" charset="0"/>
                </a:rPr>
                <a:t>𝑋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ID" sz="1100" b="0" i="0">
                  <a:latin typeface="Cambria Math" panose="02040503050406030204" pitchFamily="18" charset="0"/>
                </a:rPr>
                <a:t>𝑡−𝐹_𝑡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74083</xdr:colOff>
      <xdr:row>1</xdr:row>
      <xdr:rowOff>21166</xdr:rowOff>
    </xdr:from>
    <xdr:ext cx="74828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10342033" y="2221441"/>
              <a:ext cx="7482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ID" sz="11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ID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 </m:t>
                        </m:r>
                      </m:sub>
                    </m:sSub>
                    <m:r>
                      <a:rPr lang="en-ID" sz="1100" b="0" i="1">
                        <a:latin typeface="Cambria Math" panose="02040503050406030204" pitchFamily="18" charset="0"/>
                      </a:rPr>
                      <m:t>)/</m:t>
                    </m:r>
                    <m:sSub>
                      <m:sSubPr>
                        <m:ctrlPr>
                          <a:rPr lang="en-ID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10342033" y="2221441"/>
              <a:ext cx="7482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〖</a:t>
              </a:r>
              <a:r>
                <a:rPr lang="en-ID" sz="1100" b="0" i="0">
                  <a:latin typeface="Cambria Math" panose="02040503050406030204" pitchFamily="18" charset="0"/>
                </a:rPr>
                <a:t>(𝑋</a:t>
              </a:r>
              <a:r>
                <a:rPr lang="en-US" sz="1100" b="0" i="0">
                  <a:latin typeface="Cambria Math" panose="02040503050406030204" pitchFamily="18" charset="0"/>
                </a:rPr>
                <a:t>〗_</a:t>
              </a:r>
              <a:r>
                <a:rPr lang="en-ID" sz="1100" b="0" i="0">
                  <a:latin typeface="Cambria Math" panose="02040503050406030204" pitchFamily="18" charset="0"/>
                </a:rPr>
                <a:t>𝑡−𝐹_(𝑡 ))/𝑋_𝑡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7</xdr:col>
      <xdr:colOff>294215</xdr:colOff>
      <xdr:row>0</xdr:row>
      <xdr:rowOff>198968</xdr:rowOff>
    </xdr:from>
    <xdr:ext cx="15735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5875865" y="198968"/>
              <a:ext cx="15735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5875865" y="198968"/>
              <a:ext cx="15735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D" sz="1100" b="0" i="0">
                  <a:latin typeface="Cambria Math" panose="02040503050406030204" pitchFamily="18" charset="0"/>
                </a:rPr>
                <a:t>𝑏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ID" sz="1100" b="0" i="0">
                  <a:latin typeface="Cambria Math" panose="02040503050406030204" pitchFamily="18" charset="0"/>
                </a:rPr>
                <a:t>𝑡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8</xdr:col>
      <xdr:colOff>135467</xdr:colOff>
      <xdr:row>0</xdr:row>
      <xdr:rowOff>198967</xdr:rowOff>
    </xdr:from>
    <xdr:ext cx="32944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6498167" y="198967"/>
              <a:ext cx="32944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6498167" y="198967"/>
              <a:ext cx="32944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D" sz="1100" b="0" i="0">
                  <a:latin typeface="Cambria Math" panose="02040503050406030204" pitchFamily="18" charset="0"/>
                </a:rPr>
                <a:t>𝐹</a:t>
              </a:r>
              <a:r>
                <a:rPr lang="en-US" sz="1100" b="0" i="0">
                  <a:latin typeface="Cambria Math" panose="02040503050406030204" pitchFamily="18" charset="0"/>
                </a:rPr>
                <a:t>_(</a:t>
              </a:r>
              <a:r>
                <a:rPr lang="en-ID" sz="1100" b="0" i="0">
                  <a:latin typeface="Cambria Math" panose="02040503050406030204" pitchFamily="18" charset="0"/>
                </a:rPr>
                <a:t>𝑡+𝑚</a:t>
              </a:r>
              <a:r>
                <a:rPr lang="en-US" sz="1100" b="0" i="0">
                  <a:latin typeface="Cambria Math" panose="02040503050406030204" pitchFamily="18" charset="0"/>
                </a:rPr>
                <a:t>)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</xdr:row>
      <xdr:rowOff>152400</xdr:rowOff>
    </xdr:from>
    <xdr:to>
      <xdr:col>10</xdr:col>
      <xdr:colOff>209550</xdr:colOff>
      <xdr:row>7</xdr:row>
      <xdr:rowOff>95250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Rectangle 1"/>
            <xdr:cNvSpPr/>
          </xdr:nvSpPr>
          <xdr:spPr>
            <a:xfrm>
              <a:off x="3371850" y="533400"/>
              <a:ext cx="3133725" cy="895350"/>
            </a:xfrm>
            <a:prstGeom prst="rect">
              <a:avLst/>
            </a:prstGeom>
            <a:solidFill>
              <a:schemeClr val="accent3">
                <a:lumMod val="20000"/>
                <a:lumOff val="80000"/>
              </a:schemeClr>
            </a:solidFill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US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Persentase Keberhasilan</a:t>
              </a:r>
              <a:r>
                <a:rPr lang="en-US" sz="1200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</a:p>
            <a:p>
              <a:pPr algn="l"/>
              <a:r>
                <a:rPr lang="en-US" sz="1200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Z = 100% -</a:t>
              </a:r>
              <a14:m>
                <m:oMath xmlns:m="http://schemas.openxmlformats.org/officeDocument/2006/math">
                  <m:nary>
                    <m:naryPr>
                      <m:chr m:val="∑"/>
                      <m:subHide m:val="on"/>
                      <m:supHide m:val="on"/>
                      <m:ctrlPr>
                        <a:rPr lang="en-US" sz="1200" i="1" baseline="0">
                          <a:latin typeface="Cambria Math" panose="02040503050406030204" pitchFamily="18" charset="0"/>
                        </a:rPr>
                      </m:ctrlPr>
                    </m:naryPr>
                    <m:sub/>
                    <m:sup/>
                    <m:e>
                      <m:r>
                        <a:rPr lang="en-ID" sz="1200" b="0" i="1" baseline="0">
                          <a:latin typeface="Cambria Math" panose="02040503050406030204" pitchFamily="18" charset="0"/>
                        </a:rPr>
                        <m:t>𝑀𝐴𝑃𝐸</m:t>
                      </m:r>
                    </m:e>
                  </m:nary>
                </m:oMath>
              </a14:m>
              <a:endParaRPr lang="en-US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algn="l"/>
              <a:r>
                <a:rPr lang="en-US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Z= 100%</a:t>
              </a:r>
              <a:r>
                <a:rPr lang="en-US" sz="1200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- 5,56%</a:t>
              </a:r>
            </a:p>
            <a:p>
              <a:pPr algn="l"/>
              <a:r>
                <a:rPr lang="en-US" sz="1200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Z= 94,43%</a:t>
              </a:r>
              <a:endParaRPr lang="en-US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2" name="Rectangle 1"/>
            <xdr:cNvSpPr/>
          </xdr:nvSpPr>
          <xdr:spPr>
            <a:xfrm>
              <a:off x="3371850" y="533400"/>
              <a:ext cx="3133725" cy="895350"/>
            </a:xfrm>
            <a:prstGeom prst="rect">
              <a:avLst/>
            </a:prstGeom>
            <a:solidFill>
              <a:schemeClr val="accent3">
                <a:lumMod val="20000"/>
                <a:lumOff val="80000"/>
              </a:schemeClr>
            </a:solidFill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US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Persentase Keberhasilan</a:t>
              </a:r>
              <a:r>
                <a:rPr lang="en-US" sz="1200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</a:p>
            <a:p>
              <a:pPr algn="l"/>
              <a:r>
                <a:rPr lang="en-US" sz="1200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Z = 100% -</a:t>
              </a:r>
              <a:r>
                <a:rPr lang="en-US" sz="1200" i="0" baseline="0">
                  <a:latin typeface="Cambria Math" panose="02040503050406030204" pitchFamily="18" charset="0"/>
                </a:rPr>
                <a:t>∑▒</a:t>
              </a:r>
              <a:r>
                <a:rPr lang="en-ID" sz="1200" b="0" i="0" baseline="0">
                  <a:latin typeface="Cambria Math" panose="02040503050406030204" pitchFamily="18" charset="0"/>
                </a:rPr>
                <a:t>𝑀𝐴𝑃𝐸</a:t>
              </a:r>
              <a:endParaRPr lang="en-US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algn="l"/>
              <a:r>
                <a:rPr lang="en-US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Z= 100%</a:t>
              </a:r>
              <a:r>
                <a:rPr lang="en-US" sz="1200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- 5,56%</a:t>
              </a:r>
            </a:p>
            <a:p>
              <a:pPr algn="l"/>
              <a:r>
                <a:rPr lang="en-US" sz="1200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Z= 94,43%</a:t>
              </a:r>
              <a:endParaRPr lang="en-US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294215</xdr:colOff>
      <xdr:row>0</xdr:row>
      <xdr:rowOff>198968</xdr:rowOff>
    </xdr:from>
    <xdr:ext cx="15735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5942540" y="198968"/>
              <a:ext cx="15735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5942540" y="198968"/>
              <a:ext cx="15735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D" sz="1100" b="0" i="0">
                  <a:latin typeface="Cambria Math" panose="02040503050406030204" pitchFamily="18" charset="0"/>
                </a:rPr>
                <a:t>𝑏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ID" sz="1100" b="0" i="0">
                  <a:latin typeface="Cambria Math" panose="02040503050406030204" pitchFamily="18" charset="0"/>
                </a:rPr>
                <a:t>𝑡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6</xdr:col>
      <xdr:colOff>315381</xdr:colOff>
      <xdr:row>1</xdr:row>
      <xdr:rowOff>8466</xdr:rowOff>
    </xdr:from>
    <xdr:ext cx="18492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5135031" y="208491"/>
              <a:ext cx="18492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∝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5135031" y="208491"/>
              <a:ext cx="18492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∝_</a:t>
              </a:r>
              <a:r>
                <a:rPr lang="en-ID" sz="1100" b="0" i="0">
                  <a:latin typeface="Cambria Math" panose="02040503050406030204" pitchFamily="18" charset="0"/>
                </a:rPr>
                <a:t>𝑡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8</xdr:col>
      <xdr:colOff>135467</xdr:colOff>
      <xdr:row>0</xdr:row>
      <xdr:rowOff>198967</xdr:rowOff>
    </xdr:from>
    <xdr:ext cx="32944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6593417" y="198967"/>
              <a:ext cx="32944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6593417" y="198967"/>
              <a:ext cx="32944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D" sz="1100" b="0" i="0">
                  <a:latin typeface="Cambria Math" panose="02040503050406030204" pitchFamily="18" charset="0"/>
                </a:rPr>
                <a:t>𝐹</a:t>
              </a:r>
              <a:r>
                <a:rPr lang="en-US" sz="1100" b="0" i="0">
                  <a:latin typeface="Cambria Math" panose="02040503050406030204" pitchFamily="18" charset="0"/>
                </a:rPr>
                <a:t>_(</a:t>
              </a:r>
              <a:r>
                <a:rPr lang="en-ID" sz="1100" b="0" i="0">
                  <a:latin typeface="Cambria Math" panose="02040503050406030204" pitchFamily="18" charset="0"/>
                </a:rPr>
                <a:t>𝑡+𝑚</a:t>
              </a:r>
              <a:r>
                <a:rPr lang="en-US" sz="1100" b="0" i="0">
                  <a:latin typeface="Cambria Math" panose="02040503050406030204" pitchFamily="18" charset="0"/>
                </a:rPr>
                <a:t>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9</xdr:col>
      <xdr:colOff>138641</xdr:colOff>
      <xdr:row>1</xdr:row>
      <xdr:rowOff>8466</xdr:rowOff>
    </xdr:from>
    <xdr:ext cx="46333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7149041" y="208491"/>
              <a:ext cx="4633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ID" sz="11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ID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7149041" y="208491"/>
              <a:ext cx="4633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D" sz="1100" b="0" i="0">
                  <a:latin typeface="Cambria Math" panose="02040503050406030204" pitchFamily="18" charset="0"/>
                </a:rPr>
                <a:t>𝑋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ID" sz="1100" b="0" i="0">
                  <a:latin typeface="Cambria Math" panose="02040503050406030204" pitchFamily="18" charset="0"/>
                </a:rPr>
                <a:t>𝑡−𝐹_𝑡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74083</xdr:colOff>
      <xdr:row>1</xdr:row>
      <xdr:rowOff>21166</xdr:rowOff>
    </xdr:from>
    <xdr:ext cx="74828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8141758" y="221191"/>
              <a:ext cx="7482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ID" sz="11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ID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 </m:t>
                        </m:r>
                      </m:sub>
                    </m:sSub>
                    <m:r>
                      <a:rPr lang="en-ID" sz="1100" b="0" i="1">
                        <a:latin typeface="Cambria Math" panose="02040503050406030204" pitchFamily="18" charset="0"/>
                      </a:rPr>
                      <m:t>)/</m:t>
                    </m:r>
                    <m:sSub>
                      <m:sSubPr>
                        <m:ctrlPr>
                          <a:rPr lang="en-ID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8141758" y="221191"/>
              <a:ext cx="7482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〖</a:t>
              </a:r>
              <a:r>
                <a:rPr lang="en-ID" sz="1100" b="0" i="0">
                  <a:latin typeface="Cambria Math" panose="02040503050406030204" pitchFamily="18" charset="0"/>
                </a:rPr>
                <a:t>(𝑋</a:t>
              </a:r>
              <a:r>
                <a:rPr lang="en-US" sz="1100" b="0" i="0">
                  <a:latin typeface="Cambria Math" panose="02040503050406030204" pitchFamily="18" charset="0"/>
                </a:rPr>
                <a:t>〗_</a:t>
              </a:r>
              <a:r>
                <a:rPr lang="en-ID" sz="1100" b="0" i="0">
                  <a:latin typeface="Cambria Math" panose="02040503050406030204" pitchFamily="18" charset="0"/>
                </a:rPr>
                <a:t>𝑡−𝐹_(𝑡 ))/𝑋_𝑡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294215</xdr:colOff>
      <xdr:row>0</xdr:row>
      <xdr:rowOff>198968</xdr:rowOff>
    </xdr:from>
    <xdr:ext cx="15735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5875865" y="198968"/>
              <a:ext cx="15735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5875865" y="198968"/>
              <a:ext cx="15735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D" sz="1100" b="0" i="0">
                  <a:latin typeface="Cambria Math" panose="02040503050406030204" pitchFamily="18" charset="0"/>
                </a:rPr>
                <a:t>𝑏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ID" sz="1100" b="0" i="0">
                  <a:latin typeface="Cambria Math" panose="02040503050406030204" pitchFamily="18" charset="0"/>
                </a:rPr>
                <a:t>𝑡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6</xdr:col>
      <xdr:colOff>315381</xdr:colOff>
      <xdr:row>1</xdr:row>
      <xdr:rowOff>8466</xdr:rowOff>
    </xdr:from>
    <xdr:ext cx="18492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5011206" y="208491"/>
              <a:ext cx="18492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∝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5011206" y="208491"/>
              <a:ext cx="18492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∝_</a:t>
              </a:r>
              <a:r>
                <a:rPr lang="en-ID" sz="1100" b="0" i="0">
                  <a:latin typeface="Cambria Math" panose="02040503050406030204" pitchFamily="18" charset="0"/>
                </a:rPr>
                <a:t>𝑡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8</xdr:col>
      <xdr:colOff>135467</xdr:colOff>
      <xdr:row>0</xdr:row>
      <xdr:rowOff>198967</xdr:rowOff>
    </xdr:from>
    <xdr:ext cx="32944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6498167" y="198967"/>
              <a:ext cx="32944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6498167" y="198967"/>
              <a:ext cx="32944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D" sz="1100" b="0" i="0">
                  <a:latin typeface="Cambria Math" panose="02040503050406030204" pitchFamily="18" charset="0"/>
                </a:rPr>
                <a:t>𝐹</a:t>
              </a:r>
              <a:r>
                <a:rPr lang="en-US" sz="1100" b="0" i="0">
                  <a:latin typeface="Cambria Math" panose="02040503050406030204" pitchFamily="18" charset="0"/>
                </a:rPr>
                <a:t>_(</a:t>
              </a:r>
              <a:r>
                <a:rPr lang="en-ID" sz="1100" b="0" i="0">
                  <a:latin typeface="Cambria Math" panose="02040503050406030204" pitchFamily="18" charset="0"/>
                </a:rPr>
                <a:t>𝑡+𝑚</a:t>
              </a:r>
              <a:r>
                <a:rPr lang="en-US" sz="1100" b="0" i="0">
                  <a:latin typeface="Cambria Math" panose="02040503050406030204" pitchFamily="18" charset="0"/>
                </a:rPr>
                <a:t>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9</xdr:col>
      <xdr:colOff>138641</xdr:colOff>
      <xdr:row>1</xdr:row>
      <xdr:rowOff>8466</xdr:rowOff>
    </xdr:from>
    <xdr:ext cx="46333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7330016" y="208491"/>
              <a:ext cx="4633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ID" sz="11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ID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7330016" y="208491"/>
              <a:ext cx="4633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D" sz="1100" b="0" i="0">
                  <a:latin typeface="Cambria Math" panose="02040503050406030204" pitchFamily="18" charset="0"/>
                </a:rPr>
                <a:t>𝑋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ID" sz="1100" b="0" i="0">
                  <a:latin typeface="Cambria Math" panose="02040503050406030204" pitchFamily="18" charset="0"/>
                </a:rPr>
                <a:t>𝑡−𝐹_𝑡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74083</xdr:colOff>
      <xdr:row>1</xdr:row>
      <xdr:rowOff>21166</xdr:rowOff>
    </xdr:from>
    <xdr:ext cx="74828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8056033" y="221191"/>
              <a:ext cx="7482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ID" sz="11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ID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 </m:t>
                        </m:r>
                      </m:sub>
                    </m:sSub>
                    <m:r>
                      <a:rPr lang="en-ID" sz="1100" b="0" i="1">
                        <a:latin typeface="Cambria Math" panose="02040503050406030204" pitchFamily="18" charset="0"/>
                      </a:rPr>
                      <m:t>)/</m:t>
                    </m:r>
                    <m:sSub>
                      <m:sSubPr>
                        <m:ctrlPr>
                          <a:rPr lang="en-ID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8056033" y="221191"/>
              <a:ext cx="7482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〖</a:t>
              </a:r>
              <a:r>
                <a:rPr lang="en-ID" sz="1100" b="0" i="0">
                  <a:latin typeface="Cambria Math" panose="02040503050406030204" pitchFamily="18" charset="0"/>
                </a:rPr>
                <a:t>(𝑋</a:t>
              </a:r>
              <a:r>
                <a:rPr lang="en-US" sz="1100" b="0" i="0">
                  <a:latin typeface="Cambria Math" panose="02040503050406030204" pitchFamily="18" charset="0"/>
                </a:rPr>
                <a:t>〗_</a:t>
              </a:r>
              <a:r>
                <a:rPr lang="en-ID" sz="1100" b="0" i="0">
                  <a:latin typeface="Cambria Math" panose="02040503050406030204" pitchFamily="18" charset="0"/>
                </a:rPr>
                <a:t>𝑡−𝐹_(𝑡 ))/𝑋_𝑡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294215</xdr:colOff>
      <xdr:row>0</xdr:row>
      <xdr:rowOff>198968</xdr:rowOff>
    </xdr:from>
    <xdr:ext cx="15735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5875865" y="198968"/>
              <a:ext cx="15735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5875865" y="198968"/>
              <a:ext cx="15735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D" sz="1100" b="0" i="0">
                  <a:latin typeface="Cambria Math" panose="02040503050406030204" pitchFamily="18" charset="0"/>
                </a:rPr>
                <a:t>𝑏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ID" sz="1100" b="0" i="0">
                  <a:latin typeface="Cambria Math" panose="02040503050406030204" pitchFamily="18" charset="0"/>
                </a:rPr>
                <a:t>𝑡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6</xdr:col>
      <xdr:colOff>315381</xdr:colOff>
      <xdr:row>1</xdr:row>
      <xdr:rowOff>8466</xdr:rowOff>
    </xdr:from>
    <xdr:ext cx="18492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5011206" y="208491"/>
              <a:ext cx="18492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∝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5011206" y="208491"/>
              <a:ext cx="18492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∝_</a:t>
              </a:r>
              <a:r>
                <a:rPr lang="en-ID" sz="1100" b="0" i="0">
                  <a:latin typeface="Cambria Math" panose="02040503050406030204" pitchFamily="18" charset="0"/>
                </a:rPr>
                <a:t>𝑡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8</xdr:col>
      <xdr:colOff>135467</xdr:colOff>
      <xdr:row>0</xdr:row>
      <xdr:rowOff>198967</xdr:rowOff>
    </xdr:from>
    <xdr:ext cx="32944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6498167" y="198967"/>
              <a:ext cx="32944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6498167" y="198967"/>
              <a:ext cx="32944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D" sz="1100" b="0" i="0">
                  <a:latin typeface="Cambria Math" panose="02040503050406030204" pitchFamily="18" charset="0"/>
                </a:rPr>
                <a:t>𝐹</a:t>
              </a:r>
              <a:r>
                <a:rPr lang="en-US" sz="1100" b="0" i="0">
                  <a:latin typeface="Cambria Math" panose="02040503050406030204" pitchFamily="18" charset="0"/>
                </a:rPr>
                <a:t>_(</a:t>
              </a:r>
              <a:r>
                <a:rPr lang="en-ID" sz="1100" b="0" i="0">
                  <a:latin typeface="Cambria Math" panose="02040503050406030204" pitchFamily="18" charset="0"/>
                </a:rPr>
                <a:t>𝑡+𝑚</a:t>
              </a:r>
              <a:r>
                <a:rPr lang="en-US" sz="1100" b="0" i="0">
                  <a:latin typeface="Cambria Math" panose="02040503050406030204" pitchFamily="18" charset="0"/>
                </a:rPr>
                <a:t>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9</xdr:col>
      <xdr:colOff>138641</xdr:colOff>
      <xdr:row>1</xdr:row>
      <xdr:rowOff>8466</xdr:rowOff>
    </xdr:from>
    <xdr:ext cx="46333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7330016" y="208491"/>
              <a:ext cx="4633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ID" sz="11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ID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7330016" y="208491"/>
              <a:ext cx="4633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D" sz="1100" b="0" i="0">
                  <a:latin typeface="Cambria Math" panose="02040503050406030204" pitchFamily="18" charset="0"/>
                </a:rPr>
                <a:t>𝑋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ID" sz="1100" b="0" i="0">
                  <a:latin typeface="Cambria Math" panose="02040503050406030204" pitchFamily="18" charset="0"/>
                </a:rPr>
                <a:t>𝑡−𝐹_𝑡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74083</xdr:colOff>
      <xdr:row>1</xdr:row>
      <xdr:rowOff>21166</xdr:rowOff>
    </xdr:from>
    <xdr:ext cx="74828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8056033" y="221191"/>
              <a:ext cx="7482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ID" sz="11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ID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 </m:t>
                        </m:r>
                      </m:sub>
                    </m:sSub>
                    <m:r>
                      <a:rPr lang="en-ID" sz="1100" b="0" i="1">
                        <a:latin typeface="Cambria Math" panose="02040503050406030204" pitchFamily="18" charset="0"/>
                      </a:rPr>
                      <m:t>)/</m:t>
                    </m:r>
                    <m:sSub>
                      <m:sSubPr>
                        <m:ctrlPr>
                          <a:rPr lang="en-ID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8056033" y="221191"/>
              <a:ext cx="7482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〖</a:t>
              </a:r>
              <a:r>
                <a:rPr lang="en-ID" sz="1100" b="0" i="0">
                  <a:latin typeface="Cambria Math" panose="02040503050406030204" pitchFamily="18" charset="0"/>
                </a:rPr>
                <a:t>(𝑋</a:t>
              </a:r>
              <a:r>
                <a:rPr lang="en-US" sz="1100" b="0" i="0">
                  <a:latin typeface="Cambria Math" panose="02040503050406030204" pitchFamily="18" charset="0"/>
                </a:rPr>
                <a:t>〗_</a:t>
              </a:r>
              <a:r>
                <a:rPr lang="en-ID" sz="1100" b="0" i="0">
                  <a:latin typeface="Cambria Math" panose="02040503050406030204" pitchFamily="18" charset="0"/>
                </a:rPr>
                <a:t>𝑡−𝐹_(𝑡 ))/𝑋_𝑡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294215</xdr:colOff>
      <xdr:row>0</xdr:row>
      <xdr:rowOff>198968</xdr:rowOff>
    </xdr:from>
    <xdr:ext cx="15735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5856815" y="198968"/>
              <a:ext cx="15735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5856815" y="198968"/>
              <a:ext cx="15735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D" sz="1100" b="0" i="0">
                  <a:latin typeface="Cambria Math" panose="02040503050406030204" pitchFamily="18" charset="0"/>
                </a:rPr>
                <a:t>𝑏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ID" sz="1100" b="0" i="0">
                  <a:latin typeface="Cambria Math" panose="02040503050406030204" pitchFamily="18" charset="0"/>
                </a:rPr>
                <a:t>𝑡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6</xdr:col>
      <xdr:colOff>315381</xdr:colOff>
      <xdr:row>1</xdr:row>
      <xdr:rowOff>8466</xdr:rowOff>
    </xdr:from>
    <xdr:ext cx="18492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5068356" y="208491"/>
              <a:ext cx="18492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∝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5068356" y="208491"/>
              <a:ext cx="18492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∝_</a:t>
              </a:r>
              <a:r>
                <a:rPr lang="en-ID" sz="1100" b="0" i="0">
                  <a:latin typeface="Cambria Math" panose="02040503050406030204" pitchFamily="18" charset="0"/>
                </a:rPr>
                <a:t>𝑡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8</xdr:col>
      <xdr:colOff>135467</xdr:colOff>
      <xdr:row>0</xdr:row>
      <xdr:rowOff>198967</xdr:rowOff>
    </xdr:from>
    <xdr:ext cx="32944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6507692" y="198967"/>
              <a:ext cx="32944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6507692" y="198967"/>
              <a:ext cx="32944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D" sz="1100" b="0" i="0">
                  <a:latin typeface="Cambria Math" panose="02040503050406030204" pitchFamily="18" charset="0"/>
                </a:rPr>
                <a:t>𝐹</a:t>
              </a:r>
              <a:r>
                <a:rPr lang="en-US" sz="1100" b="0" i="0">
                  <a:latin typeface="Cambria Math" panose="02040503050406030204" pitchFamily="18" charset="0"/>
                </a:rPr>
                <a:t>_(</a:t>
              </a:r>
              <a:r>
                <a:rPr lang="en-ID" sz="1100" b="0" i="0">
                  <a:latin typeface="Cambria Math" panose="02040503050406030204" pitchFamily="18" charset="0"/>
                </a:rPr>
                <a:t>𝑡+𝑚</a:t>
              </a:r>
              <a:r>
                <a:rPr lang="en-US" sz="1100" b="0" i="0">
                  <a:latin typeface="Cambria Math" panose="02040503050406030204" pitchFamily="18" charset="0"/>
                </a:rPr>
                <a:t>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9</xdr:col>
      <xdr:colOff>138641</xdr:colOff>
      <xdr:row>1</xdr:row>
      <xdr:rowOff>8466</xdr:rowOff>
    </xdr:from>
    <xdr:ext cx="46333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7310966" y="208491"/>
              <a:ext cx="4633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ID" sz="11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ID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7310966" y="208491"/>
              <a:ext cx="4633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D" sz="1100" b="0" i="0">
                  <a:latin typeface="Cambria Math" panose="02040503050406030204" pitchFamily="18" charset="0"/>
                </a:rPr>
                <a:t>𝑋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ID" sz="1100" b="0" i="0">
                  <a:latin typeface="Cambria Math" panose="02040503050406030204" pitchFamily="18" charset="0"/>
                </a:rPr>
                <a:t>𝑡−𝐹_𝑡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74083</xdr:colOff>
      <xdr:row>1</xdr:row>
      <xdr:rowOff>21166</xdr:rowOff>
    </xdr:from>
    <xdr:ext cx="74828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8151283" y="221191"/>
              <a:ext cx="7482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ID" sz="11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ID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 </m:t>
                        </m:r>
                      </m:sub>
                    </m:sSub>
                    <m:r>
                      <a:rPr lang="en-ID" sz="1100" b="0" i="1">
                        <a:latin typeface="Cambria Math" panose="02040503050406030204" pitchFamily="18" charset="0"/>
                      </a:rPr>
                      <m:t>)/</m:t>
                    </m:r>
                    <m:sSub>
                      <m:sSubPr>
                        <m:ctrlPr>
                          <a:rPr lang="en-ID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8151283" y="221191"/>
              <a:ext cx="7482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〖</a:t>
              </a:r>
              <a:r>
                <a:rPr lang="en-ID" sz="1100" b="0" i="0">
                  <a:latin typeface="Cambria Math" panose="02040503050406030204" pitchFamily="18" charset="0"/>
                </a:rPr>
                <a:t>(𝑋</a:t>
              </a:r>
              <a:r>
                <a:rPr lang="en-US" sz="1100" b="0" i="0">
                  <a:latin typeface="Cambria Math" panose="02040503050406030204" pitchFamily="18" charset="0"/>
                </a:rPr>
                <a:t>〗_</a:t>
              </a:r>
              <a:r>
                <a:rPr lang="en-ID" sz="1100" b="0" i="0">
                  <a:latin typeface="Cambria Math" panose="02040503050406030204" pitchFamily="18" charset="0"/>
                </a:rPr>
                <a:t>𝑡−𝐹_(𝑡 ))/𝑋_𝑡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3</xdr:col>
      <xdr:colOff>9525</xdr:colOff>
      <xdr:row>23</xdr:row>
      <xdr:rowOff>57149</xdr:rowOff>
    </xdr:from>
    <xdr:to>
      <xdr:col>9</xdr:col>
      <xdr:colOff>514351</xdr:colOff>
      <xdr:row>39</xdr:row>
      <xdr:rowOff>38100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294215</xdr:colOff>
      <xdr:row>0</xdr:row>
      <xdr:rowOff>198968</xdr:rowOff>
    </xdr:from>
    <xdr:ext cx="15735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5723465" y="198968"/>
              <a:ext cx="15735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5723465" y="198968"/>
              <a:ext cx="15735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D" sz="1100" b="0" i="0">
                  <a:latin typeface="Cambria Math" panose="02040503050406030204" pitchFamily="18" charset="0"/>
                </a:rPr>
                <a:t>𝑏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ID" sz="1100" b="0" i="0">
                  <a:latin typeface="Cambria Math" panose="02040503050406030204" pitchFamily="18" charset="0"/>
                </a:rPr>
                <a:t>𝑡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6</xdr:col>
      <xdr:colOff>315381</xdr:colOff>
      <xdr:row>1</xdr:row>
      <xdr:rowOff>8466</xdr:rowOff>
    </xdr:from>
    <xdr:ext cx="18492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4877856" y="208491"/>
              <a:ext cx="18492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∝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4877856" y="208491"/>
              <a:ext cx="18492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∝_</a:t>
              </a:r>
              <a:r>
                <a:rPr lang="en-ID" sz="1100" b="0" i="0">
                  <a:latin typeface="Cambria Math" panose="02040503050406030204" pitchFamily="18" charset="0"/>
                </a:rPr>
                <a:t>𝑡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8</xdr:col>
      <xdr:colOff>268817</xdr:colOff>
      <xdr:row>0</xdr:row>
      <xdr:rowOff>189442</xdr:rowOff>
    </xdr:from>
    <xdr:ext cx="32944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6507692" y="189442"/>
              <a:ext cx="32944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6507692" y="189442"/>
              <a:ext cx="32944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D" sz="1100" b="0" i="0">
                  <a:latin typeface="Cambria Math" panose="02040503050406030204" pitchFamily="18" charset="0"/>
                </a:rPr>
                <a:t>𝐹</a:t>
              </a:r>
              <a:r>
                <a:rPr lang="en-US" sz="1100" b="0" i="0">
                  <a:latin typeface="Cambria Math" panose="02040503050406030204" pitchFamily="18" charset="0"/>
                </a:rPr>
                <a:t>_(</a:t>
              </a:r>
              <a:r>
                <a:rPr lang="en-ID" sz="1100" b="0" i="0">
                  <a:latin typeface="Cambria Math" panose="02040503050406030204" pitchFamily="18" charset="0"/>
                </a:rPr>
                <a:t>𝑡+𝑚</a:t>
              </a:r>
              <a:r>
                <a:rPr lang="en-US" sz="1100" b="0" i="0">
                  <a:latin typeface="Cambria Math" panose="02040503050406030204" pitchFamily="18" charset="0"/>
                </a:rPr>
                <a:t>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9</xdr:col>
      <xdr:colOff>271991</xdr:colOff>
      <xdr:row>1</xdr:row>
      <xdr:rowOff>17991</xdr:rowOff>
    </xdr:from>
    <xdr:ext cx="46333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7377641" y="218016"/>
              <a:ext cx="4633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ID" sz="11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ID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7377641" y="218016"/>
              <a:ext cx="4633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D" sz="1100" b="0" i="0">
                  <a:latin typeface="Cambria Math" panose="02040503050406030204" pitchFamily="18" charset="0"/>
                </a:rPr>
                <a:t>𝑋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ID" sz="1100" b="0" i="0">
                  <a:latin typeface="Cambria Math" panose="02040503050406030204" pitchFamily="18" charset="0"/>
                </a:rPr>
                <a:t>𝑡−𝐹_𝑡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112183</xdr:colOff>
      <xdr:row>1</xdr:row>
      <xdr:rowOff>30691</xdr:rowOff>
    </xdr:from>
    <xdr:ext cx="74828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8179858" y="230716"/>
              <a:ext cx="7482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ID" sz="11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ID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 </m:t>
                        </m:r>
                      </m:sub>
                    </m:sSub>
                    <m:r>
                      <a:rPr lang="en-ID" sz="1100" b="0" i="1">
                        <a:latin typeface="Cambria Math" panose="02040503050406030204" pitchFamily="18" charset="0"/>
                      </a:rPr>
                      <m:t>)/</m:t>
                    </m:r>
                    <m:sSub>
                      <m:sSubPr>
                        <m:ctrlPr>
                          <a:rPr lang="en-ID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8179858" y="230716"/>
              <a:ext cx="7482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〖</a:t>
              </a:r>
              <a:r>
                <a:rPr lang="en-ID" sz="1100" b="0" i="0">
                  <a:latin typeface="Cambria Math" panose="02040503050406030204" pitchFamily="18" charset="0"/>
                </a:rPr>
                <a:t>(𝑋</a:t>
              </a:r>
              <a:r>
                <a:rPr lang="en-US" sz="1100" b="0" i="0">
                  <a:latin typeface="Cambria Math" panose="02040503050406030204" pitchFamily="18" charset="0"/>
                </a:rPr>
                <a:t>〗_</a:t>
              </a:r>
              <a:r>
                <a:rPr lang="en-ID" sz="1100" b="0" i="0">
                  <a:latin typeface="Cambria Math" panose="02040503050406030204" pitchFamily="18" charset="0"/>
                </a:rPr>
                <a:t>𝑡−𝐹_(𝑡 ))/𝑋_𝑡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294215</xdr:colOff>
      <xdr:row>0</xdr:row>
      <xdr:rowOff>198968</xdr:rowOff>
    </xdr:from>
    <xdr:ext cx="15735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5723465" y="198968"/>
              <a:ext cx="15735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5723465" y="198968"/>
              <a:ext cx="15735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D" sz="1100" b="0" i="0">
                  <a:latin typeface="Cambria Math" panose="02040503050406030204" pitchFamily="18" charset="0"/>
                </a:rPr>
                <a:t>𝑏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ID" sz="1100" b="0" i="0">
                  <a:latin typeface="Cambria Math" panose="02040503050406030204" pitchFamily="18" charset="0"/>
                </a:rPr>
                <a:t>𝑡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6</xdr:col>
      <xdr:colOff>315381</xdr:colOff>
      <xdr:row>1</xdr:row>
      <xdr:rowOff>8466</xdr:rowOff>
    </xdr:from>
    <xdr:ext cx="18492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4877856" y="208491"/>
              <a:ext cx="18492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∝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4877856" y="208491"/>
              <a:ext cx="18492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∝_</a:t>
              </a:r>
              <a:r>
                <a:rPr lang="en-ID" sz="1100" b="0" i="0">
                  <a:latin typeface="Cambria Math" panose="02040503050406030204" pitchFamily="18" charset="0"/>
                </a:rPr>
                <a:t>𝑡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8</xdr:col>
      <xdr:colOff>259292</xdr:colOff>
      <xdr:row>0</xdr:row>
      <xdr:rowOff>179917</xdr:rowOff>
    </xdr:from>
    <xdr:ext cx="32944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6545792" y="179917"/>
              <a:ext cx="32944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6545792" y="179917"/>
              <a:ext cx="32944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D" sz="1100" b="0" i="0">
                  <a:latin typeface="Cambria Math" panose="02040503050406030204" pitchFamily="18" charset="0"/>
                </a:rPr>
                <a:t>𝐹</a:t>
              </a:r>
              <a:r>
                <a:rPr lang="en-US" sz="1100" b="0" i="0">
                  <a:latin typeface="Cambria Math" panose="02040503050406030204" pitchFamily="18" charset="0"/>
                </a:rPr>
                <a:t>_(</a:t>
              </a:r>
              <a:r>
                <a:rPr lang="en-ID" sz="1100" b="0" i="0">
                  <a:latin typeface="Cambria Math" panose="02040503050406030204" pitchFamily="18" charset="0"/>
                </a:rPr>
                <a:t>𝑡+𝑚</a:t>
              </a:r>
              <a:r>
                <a:rPr lang="en-US" sz="1100" b="0" i="0">
                  <a:latin typeface="Cambria Math" panose="02040503050406030204" pitchFamily="18" charset="0"/>
                </a:rPr>
                <a:t>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9</xdr:col>
      <xdr:colOff>138641</xdr:colOff>
      <xdr:row>1</xdr:row>
      <xdr:rowOff>8466</xdr:rowOff>
    </xdr:from>
    <xdr:ext cx="46333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7396691" y="208491"/>
              <a:ext cx="4633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ID" sz="11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ID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7396691" y="208491"/>
              <a:ext cx="4633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D" sz="1100" b="0" i="0">
                  <a:latin typeface="Cambria Math" panose="02040503050406030204" pitchFamily="18" charset="0"/>
                </a:rPr>
                <a:t>𝑋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ID" sz="1100" b="0" i="0">
                  <a:latin typeface="Cambria Math" panose="02040503050406030204" pitchFamily="18" charset="0"/>
                </a:rPr>
                <a:t>𝑡−𝐹_𝑡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74083</xdr:colOff>
      <xdr:row>1</xdr:row>
      <xdr:rowOff>21166</xdr:rowOff>
    </xdr:from>
    <xdr:ext cx="74828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8132233" y="221191"/>
              <a:ext cx="7482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ID" sz="11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ID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 </m:t>
                        </m:r>
                      </m:sub>
                    </m:sSub>
                    <m:r>
                      <a:rPr lang="en-ID" sz="1100" b="0" i="1">
                        <a:latin typeface="Cambria Math" panose="02040503050406030204" pitchFamily="18" charset="0"/>
                      </a:rPr>
                      <m:t>)/</m:t>
                    </m:r>
                    <m:sSub>
                      <m:sSubPr>
                        <m:ctrlPr>
                          <a:rPr lang="en-ID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8132233" y="221191"/>
              <a:ext cx="7482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〖</a:t>
              </a:r>
              <a:r>
                <a:rPr lang="en-ID" sz="1100" b="0" i="0">
                  <a:latin typeface="Cambria Math" panose="02040503050406030204" pitchFamily="18" charset="0"/>
                </a:rPr>
                <a:t>(𝑋</a:t>
              </a:r>
              <a:r>
                <a:rPr lang="en-US" sz="1100" b="0" i="0">
                  <a:latin typeface="Cambria Math" panose="02040503050406030204" pitchFamily="18" charset="0"/>
                </a:rPr>
                <a:t>〗_</a:t>
              </a:r>
              <a:r>
                <a:rPr lang="en-ID" sz="1100" b="0" i="0">
                  <a:latin typeface="Cambria Math" panose="02040503050406030204" pitchFamily="18" charset="0"/>
                </a:rPr>
                <a:t>𝑡−𝐹_(𝑡 ))/𝑋_𝑡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294215</xdr:colOff>
      <xdr:row>0</xdr:row>
      <xdr:rowOff>198968</xdr:rowOff>
    </xdr:from>
    <xdr:ext cx="15735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5875865" y="198968"/>
              <a:ext cx="15735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5875865" y="198968"/>
              <a:ext cx="15735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D" sz="1100" b="0" i="0">
                  <a:latin typeface="Cambria Math" panose="02040503050406030204" pitchFamily="18" charset="0"/>
                </a:rPr>
                <a:t>𝑏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ID" sz="1100" b="0" i="0">
                  <a:latin typeface="Cambria Math" panose="02040503050406030204" pitchFamily="18" charset="0"/>
                </a:rPr>
                <a:t>𝑡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6</xdr:col>
      <xdr:colOff>315381</xdr:colOff>
      <xdr:row>1</xdr:row>
      <xdr:rowOff>8466</xdr:rowOff>
    </xdr:from>
    <xdr:ext cx="18492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5011206" y="208491"/>
              <a:ext cx="18492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∝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5011206" y="208491"/>
              <a:ext cx="18492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∝_</a:t>
              </a:r>
              <a:r>
                <a:rPr lang="en-ID" sz="1100" b="0" i="0">
                  <a:latin typeface="Cambria Math" panose="02040503050406030204" pitchFamily="18" charset="0"/>
                </a:rPr>
                <a:t>𝑡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8</xdr:col>
      <xdr:colOff>230717</xdr:colOff>
      <xdr:row>0</xdr:row>
      <xdr:rowOff>198967</xdr:rowOff>
    </xdr:from>
    <xdr:ext cx="32944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6431492" y="198967"/>
              <a:ext cx="32944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6431492" y="198967"/>
              <a:ext cx="32944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D" sz="1100" b="0" i="0">
                  <a:latin typeface="Cambria Math" panose="02040503050406030204" pitchFamily="18" charset="0"/>
                </a:rPr>
                <a:t>𝐹</a:t>
              </a:r>
              <a:r>
                <a:rPr lang="en-US" sz="1100" b="0" i="0">
                  <a:latin typeface="Cambria Math" panose="02040503050406030204" pitchFamily="18" charset="0"/>
                </a:rPr>
                <a:t>_(</a:t>
              </a:r>
              <a:r>
                <a:rPr lang="en-ID" sz="1100" b="0" i="0">
                  <a:latin typeface="Cambria Math" panose="02040503050406030204" pitchFamily="18" charset="0"/>
                </a:rPr>
                <a:t>𝑡+𝑚</a:t>
              </a:r>
              <a:r>
                <a:rPr lang="en-US" sz="1100" b="0" i="0">
                  <a:latin typeface="Cambria Math" panose="02040503050406030204" pitchFamily="18" charset="0"/>
                </a:rPr>
                <a:t>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9</xdr:col>
      <xdr:colOff>138641</xdr:colOff>
      <xdr:row>1</xdr:row>
      <xdr:rowOff>8466</xdr:rowOff>
    </xdr:from>
    <xdr:ext cx="46333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7330016" y="208491"/>
              <a:ext cx="4633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ID" sz="11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ID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7330016" y="208491"/>
              <a:ext cx="4633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D" sz="1100" b="0" i="0">
                  <a:latin typeface="Cambria Math" panose="02040503050406030204" pitchFamily="18" charset="0"/>
                </a:rPr>
                <a:t>𝑋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ID" sz="1100" b="0" i="0">
                  <a:latin typeface="Cambria Math" panose="02040503050406030204" pitchFamily="18" charset="0"/>
                </a:rPr>
                <a:t>𝑡−𝐹_𝑡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74083</xdr:colOff>
      <xdr:row>1</xdr:row>
      <xdr:rowOff>21166</xdr:rowOff>
    </xdr:from>
    <xdr:ext cx="74828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8056033" y="221191"/>
              <a:ext cx="7482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ID" sz="11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ID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 </m:t>
                        </m:r>
                      </m:sub>
                    </m:sSub>
                    <m:r>
                      <a:rPr lang="en-ID" sz="1100" b="0" i="1">
                        <a:latin typeface="Cambria Math" panose="02040503050406030204" pitchFamily="18" charset="0"/>
                      </a:rPr>
                      <m:t>)/</m:t>
                    </m:r>
                    <m:sSub>
                      <m:sSubPr>
                        <m:ctrlPr>
                          <a:rPr lang="en-ID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8056033" y="221191"/>
              <a:ext cx="7482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〖</a:t>
              </a:r>
              <a:r>
                <a:rPr lang="en-ID" sz="1100" b="0" i="0">
                  <a:latin typeface="Cambria Math" panose="02040503050406030204" pitchFamily="18" charset="0"/>
                </a:rPr>
                <a:t>(𝑋</a:t>
              </a:r>
              <a:r>
                <a:rPr lang="en-US" sz="1100" b="0" i="0">
                  <a:latin typeface="Cambria Math" panose="02040503050406030204" pitchFamily="18" charset="0"/>
                </a:rPr>
                <a:t>〗_</a:t>
              </a:r>
              <a:r>
                <a:rPr lang="en-ID" sz="1100" b="0" i="0">
                  <a:latin typeface="Cambria Math" panose="02040503050406030204" pitchFamily="18" charset="0"/>
                </a:rPr>
                <a:t>𝑡−𝐹_(𝑡 ))/𝑋_𝑡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294215</xdr:colOff>
      <xdr:row>0</xdr:row>
      <xdr:rowOff>198968</xdr:rowOff>
    </xdr:from>
    <xdr:ext cx="15735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5771090" y="198968"/>
              <a:ext cx="15735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5771090" y="198968"/>
              <a:ext cx="15735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D" sz="1100" b="0" i="0">
                  <a:latin typeface="Cambria Math" panose="02040503050406030204" pitchFamily="18" charset="0"/>
                </a:rPr>
                <a:t>𝑏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ID" sz="1100" b="0" i="0">
                  <a:latin typeface="Cambria Math" panose="02040503050406030204" pitchFamily="18" charset="0"/>
                </a:rPr>
                <a:t>𝑡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6</xdr:col>
      <xdr:colOff>315381</xdr:colOff>
      <xdr:row>1</xdr:row>
      <xdr:rowOff>8466</xdr:rowOff>
    </xdr:from>
    <xdr:ext cx="18492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4992156" y="208491"/>
              <a:ext cx="18492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∝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4992156" y="208491"/>
              <a:ext cx="18492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∝_</a:t>
              </a:r>
              <a:r>
                <a:rPr lang="en-ID" sz="1100" b="0" i="0">
                  <a:latin typeface="Cambria Math" panose="02040503050406030204" pitchFamily="18" charset="0"/>
                </a:rPr>
                <a:t>𝑡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8</xdr:col>
      <xdr:colOff>230717</xdr:colOff>
      <xdr:row>0</xdr:row>
      <xdr:rowOff>198967</xdr:rowOff>
    </xdr:from>
    <xdr:ext cx="32944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6431492" y="198967"/>
              <a:ext cx="32944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6431492" y="198967"/>
              <a:ext cx="32944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D" sz="1100" b="0" i="0">
                  <a:latin typeface="Cambria Math" panose="02040503050406030204" pitchFamily="18" charset="0"/>
                </a:rPr>
                <a:t>𝐹</a:t>
              </a:r>
              <a:r>
                <a:rPr lang="en-US" sz="1100" b="0" i="0">
                  <a:latin typeface="Cambria Math" panose="02040503050406030204" pitchFamily="18" charset="0"/>
                </a:rPr>
                <a:t>_(</a:t>
              </a:r>
              <a:r>
                <a:rPr lang="en-ID" sz="1100" b="0" i="0">
                  <a:latin typeface="Cambria Math" panose="02040503050406030204" pitchFamily="18" charset="0"/>
                </a:rPr>
                <a:t>𝑡+𝑚</a:t>
              </a:r>
              <a:r>
                <a:rPr lang="en-US" sz="1100" b="0" i="0">
                  <a:latin typeface="Cambria Math" panose="02040503050406030204" pitchFamily="18" charset="0"/>
                </a:rPr>
                <a:t>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9</xdr:col>
      <xdr:colOff>138641</xdr:colOff>
      <xdr:row>1</xdr:row>
      <xdr:rowOff>8466</xdr:rowOff>
    </xdr:from>
    <xdr:ext cx="46333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7225241" y="208491"/>
              <a:ext cx="4633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ID" sz="11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ID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7225241" y="208491"/>
              <a:ext cx="4633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D" sz="1100" b="0" i="0">
                  <a:latin typeface="Cambria Math" panose="02040503050406030204" pitchFamily="18" charset="0"/>
                </a:rPr>
                <a:t>𝑋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ID" sz="1100" b="0" i="0">
                  <a:latin typeface="Cambria Math" panose="02040503050406030204" pitchFamily="18" charset="0"/>
                </a:rPr>
                <a:t>𝑡−𝐹_𝑡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74083</xdr:colOff>
      <xdr:row>1</xdr:row>
      <xdr:rowOff>21166</xdr:rowOff>
    </xdr:from>
    <xdr:ext cx="74828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7998883" y="221191"/>
              <a:ext cx="7482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ID" sz="11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ID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 </m:t>
                        </m:r>
                      </m:sub>
                    </m:sSub>
                    <m:r>
                      <a:rPr lang="en-ID" sz="1100" b="0" i="1">
                        <a:latin typeface="Cambria Math" panose="02040503050406030204" pitchFamily="18" charset="0"/>
                      </a:rPr>
                      <m:t>)/</m:t>
                    </m:r>
                    <m:sSub>
                      <m:sSubPr>
                        <m:ctrlPr>
                          <a:rPr lang="en-ID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en-ID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7998883" y="221191"/>
              <a:ext cx="7482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〖</a:t>
              </a:r>
              <a:r>
                <a:rPr lang="en-ID" sz="1100" b="0" i="0">
                  <a:latin typeface="Cambria Math" panose="02040503050406030204" pitchFamily="18" charset="0"/>
                </a:rPr>
                <a:t>(𝑋</a:t>
              </a:r>
              <a:r>
                <a:rPr lang="en-US" sz="1100" b="0" i="0">
                  <a:latin typeface="Cambria Math" panose="02040503050406030204" pitchFamily="18" charset="0"/>
                </a:rPr>
                <a:t>〗_</a:t>
              </a:r>
              <a:r>
                <a:rPr lang="en-ID" sz="1100" b="0" i="0">
                  <a:latin typeface="Cambria Math" panose="02040503050406030204" pitchFamily="18" charset="0"/>
                </a:rPr>
                <a:t>𝑡−𝐹_(𝑡 ))/𝑋_𝑡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D23" sqref="D23"/>
    </sheetView>
  </sheetViews>
  <sheetFormatPr defaultRowHeight="15" x14ac:dyDescent="0.25"/>
  <cols>
    <col min="1" max="2" width="9.140625" style="9"/>
    <col min="3" max="3" width="19.5703125" style="3" customWidth="1"/>
    <col min="4" max="4" width="9.140625" style="8"/>
    <col min="5" max="5" width="14.28515625" style="8" customWidth="1"/>
    <col min="6" max="6" width="11" style="9" customWidth="1"/>
    <col min="7" max="7" width="12.42578125" style="9" customWidth="1"/>
    <col min="8" max="9" width="12.140625" style="9" customWidth="1"/>
    <col min="10" max="10" width="12.5703125" style="9" customWidth="1"/>
    <col min="11" max="11" width="13.5703125" style="9" customWidth="1"/>
    <col min="12" max="12" width="14" style="9" customWidth="1"/>
  </cols>
  <sheetData>
    <row r="1" spans="1:13" ht="15.75" x14ac:dyDescent="0.25">
      <c r="A1" s="23" t="s">
        <v>23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3" ht="15.75" x14ac:dyDescent="0.25">
      <c r="A2" s="5" t="s">
        <v>0</v>
      </c>
      <c r="B2" s="5" t="s">
        <v>1</v>
      </c>
      <c r="C2" s="4" t="s">
        <v>6</v>
      </c>
      <c r="D2" s="6" t="s">
        <v>7</v>
      </c>
      <c r="E2" s="3" t="s">
        <v>2</v>
      </c>
      <c r="F2" s="3" t="s">
        <v>3</v>
      </c>
      <c r="G2" s="7"/>
      <c r="H2" s="8"/>
      <c r="I2" s="8"/>
      <c r="J2" s="8"/>
      <c r="K2" s="8"/>
      <c r="L2" s="8" t="s">
        <v>4</v>
      </c>
    </row>
    <row r="3" spans="1:13" x14ac:dyDescent="0.25">
      <c r="A3" s="9">
        <v>1</v>
      </c>
      <c r="B3" s="9">
        <v>2010</v>
      </c>
      <c r="C3" s="3">
        <v>59000</v>
      </c>
      <c r="D3" s="3">
        <v>1E-3</v>
      </c>
      <c r="E3" s="3">
        <f>C3</f>
        <v>59000</v>
      </c>
      <c r="F3" s="8">
        <f>C3</f>
        <v>59000</v>
      </c>
      <c r="G3" s="8">
        <v>0</v>
      </c>
      <c r="H3" s="8">
        <v>0</v>
      </c>
      <c r="I3" s="8">
        <v>0</v>
      </c>
      <c r="J3" s="16" t="s">
        <v>8</v>
      </c>
      <c r="K3" s="16" t="s">
        <v>8</v>
      </c>
      <c r="L3" s="16" t="s">
        <v>8</v>
      </c>
    </row>
    <row r="4" spans="1:13" x14ac:dyDescent="0.25">
      <c r="A4" s="9">
        <v>2</v>
      </c>
      <c r="B4" s="9">
        <v>2011</v>
      </c>
      <c r="C4" s="3">
        <v>53700</v>
      </c>
      <c r="D4" s="3"/>
      <c r="E4" s="15">
        <f>$D$3*C4+(1-$D$3)*E3</f>
        <v>58994.7</v>
      </c>
      <c r="F4" s="16">
        <f>$D$3*E4+(1-$D$3)*F3</f>
        <v>58999.994700000003</v>
      </c>
      <c r="G4" s="16">
        <f t="shared" ref="G4:G12" si="0">2*E4-F4</f>
        <v>58989.405299999991</v>
      </c>
      <c r="H4" s="16">
        <f>$D$3*(E4-F4)/(1-$D$3)</f>
        <v>-5.3000000000058382E-3</v>
      </c>
      <c r="I4" s="16">
        <f>G4+H4</f>
        <v>58989.399999999994</v>
      </c>
      <c r="J4" s="16">
        <f>ABS(C4-I4)</f>
        <v>5289.3999999999942</v>
      </c>
      <c r="K4" s="16">
        <f>J4/C4</f>
        <v>9.849906890130343E-2</v>
      </c>
      <c r="L4" s="16">
        <f>K4*100</f>
        <v>9.8499068901303435</v>
      </c>
    </row>
    <row r="5" spans="1:13" x14ac:dyDescent="0.25">
      <c r="A5" s="9">
        <v>3</v>
      </c>
      <c r="B5" s="9">
        <v>2012</v>
      </c>
      <c r="C5" s="3">
        <v>51800</v>
      </c>
      <c r="D5" s="3"/>
      <c r="E5" s="15">
        <f t="shared" ref="E5:E12" si="1">$D$3*C5+(1-$D$3)*E4</f>
        <v>58987.505299999997</v>
      </c>
      <c r="F5" s="16">
        <f t="shared" ref="F5:F12" si="2">$D$3*E5+(1-$D$3)*F4</f>
        <v>58999.982210599999</v>
      </c>
      <c r="G5" s="16">
        <f t="shared" si="0"/>
        <v>58975.028389399995</v>
      </c>
      <c r="H5" s="16">
        <f t="shared" ref="H5:H12" si="3">$D$3*(E5-F5)/(1-$D$3)</f>
        <v>-1.2489400000002159E-2</v>
      </c>
      <c r="I5" s="16">
        <f t="shared" ref="I5:I12" si="4">G5+H5</f>
        <v>58975.015899999999</v>
      </c>
      <c r="J5" s="16">
        <f t="shared" ref="J5:J12" si="5">ABS(C5-I5)</f>
        <v>7175.0158999999985</v>
      </c>
      <c r="K5" s="16">
        <f t="shared" ref="K5:K12" si="6">J5/C5</f>
        <v>0.13851382046332045</v>
      </c>
      <c r="L5" s="16">
        <f>K5*100</f>
        <v>13.851382046332045</v>
      </c>
    </row>
    <row r="6" spans="1:13" x14ac:dyDescent="0.25">
      <c r="A6" s="9">
        <v>4</v>
      </c>
      <c r="B6" s="9">
        <v>2013</v>
      </c>
      <c r="C6" s="3">
        <v>56400</v>
      </c>
      <c r="D6" s="3"/>
      <c r="E6" s="15">
        <f t="shared" si="1"/>
        <v>58984.917794699999</v>
      </c>
      <c r="F6" s="16">
        <f t="shared" si="2"/>
        <v>58999.967146184106</v>
      </c>
      <c r="G6" s="16">
        <f t="shared" si="0"/>
        <v>58969.868443215892</v>
      </c>
      <c r="H6" s="16">
        <f t="shared" si="3"/>
        <v>-1.5064415900007327E-2</v>
      </c>
      <c r="I6" s="16">
        <f t="shared" si="4"/>
        <v>58969.853378799991</v>
      </c>
      <c r="J6" s="16">
        <f t="shared" si="5"/>
        <v>2569.8533787999913</v>
      </c>
      <c r="K6" s="16">
        <f t="shared" si="6"/>
        <v>4.5564776219858001E-2</v>
      </c>
      <c r="L6" s="16">
        <f t="shared" ref="L6:L12" si="7">K6*100</f>
        <v>4.5564776219857999</v>
      </c>
    </row>
    <row r="7" spans="1:13" x14ac:dyDescent="0.25">
      <c r="A7" s="9">
        <v>5</v>
      </c>
      <c r="B7" s="9">
        <v>2014</v>
      </c>
      <c r="C7" s="3">
        <v>52600</v>
      </c>
      <c r="D7" s="3"/>
      <c r="E7" s="15">
        <f t="shared" si="1"/>
        <v>58978.532876905294</v>
      </c>
      <c r="F7" s="16">
        <f t="shared" si="2"/>
        <v>58999.945711914828</v>
      </c>
      <c r="G7" s="16">
        <f t="shared" si="0"/>
        <v>58957.12004189576</v>
      </c>
      <c r="H7" s="16">
        <f t="shared" si="3"/>
        <v>-2.1434269278813131E-2</v>
      </c>
      <c r="I7" s="16">
        <f t="shared" si="4"/>
        <v>58957.098607626482</v>
      </c>
      <c r="J7" s="16">
        <f t="shared" si="5"/>
        <v>6357.0986076264817</v>
      </c>
      <c r="K7" s="16">
        <f t="shared" si="6"/>
        <v>0.12085738797768976</v>
      </c>
      <c r="L7" s="16">
        <f t="shared" si="7"/>
        <v>12.085738797768975</v>
      </c>
    </row>
    <row r="8" spans="1:13" x14ac:dyDescent="0.25">
      <c r="A8" s="9">
        <v>6</v>
      </c>
      <c r="B8" s="9">
        <v>2015</v>
      </c>
      <c r="C8" s="3">
        <v>53850</v>
      </c>
      <c r="D8" s="3"/>
      <c r="E8" s="15">
        <f t="shared" si="1"/>
        <v>58973.404344028386</v>
      </c>
      <c r="F8" s="16">
        <f t="shared" si="2"/>
        <v>58999.919170546942</v>
      </c>
      <c r="G8" s="16">
        <f t="shared" si="0"/>
        <v>58946.88951750983</v>
      </c>
      <c r="H8" s="16">
        <f t="shared" si="3"/>
        <v>-2.6541367886442662E-2</v>
      </c>
      <c r="I8" s="16">
        <f t="shared" si="4"/>
        <v>58946.862976141943</v>
      </c>
      <c r="J8" s="16">
        <f t="shared" si="5"/>
        <v>5096.8629761419434</v>
      </c>
      <c r="K8" s="16">
        <f t="shared" si="6"/>
        <v>9.4649266037919094E-2</v>
      </c>
      <c r="L8" s="16">
        <f t="shared" si="7"/>
        <v>9.4649266037919091</v>
      </c>
    </row>
    <row r="9" spans="1:13" x14ac:dyDescent="0.25">
      <c r="A9" s="9">
        <v>7</v>
      </c>
      <c r="B9" s="9">
        <v>2016</v>
      </c>
      <c r="C9" s="3">
        <v>52860</v>
      </c>
      <c r="D9" s="3"/>
      <c r="E9" s="15">
        <f t="shared" si="1"/>
        <v>58967.290939684361</v>
      </c>
      <c r="F9" s="16">
        <f t="shared" si="2"/>
        <v>58999.886542316075</v>
      </c>
      <c r="G9" s="16">
        <f t="shared" si="0"/>
        <v>58934.695337052646</v>
      </c>
      <c r="H9" s="16">
        <f t="shared" si="3"/>
        <v>-3.2628230862577004E-2</v>
      </c>
      <c r="I9" s="16">
        <f t="shared" si="4"/>
        <v>58934.662708821787</v>
      </c>
      <c r="J9" s="16">
        <f t="shared" si="5"/>
        <v>6074.6627088217865</v>
      </c>
      <c r="K9" s="16">
        <f t="shared" si="6"/>
        <v>0.11491983936477083</v>
      </c>
      <c r="L9" s="16">
        <f t="shared" si="7"/>
        <v>11.491983936477084</v>
      </c>
    </row>
    <row r="10" spans="1:13" x14ac:dyDescent="0.25">
      <c r="A10" s="9">
        <v>8</v>
      </c>
      <c r="B10" s="9">
        <v>2017</v>
      </c>
      <c r="C10" s="3">
        <v>53380</v>
      </c>
      <c r="D10" s="3"/>
      <c r="E10" s="15">
        <f t="shared" si="1"/>
        <v>58961.703648744675</v>
      </c>
      <c r="F10" s="16">
        <f t="shared" si="2"/>
        <v>58999.848359422504</v>
      </c>
      <c r="G10" s="16">
        <f t="shared" si="0"/>
        <v>58923.558938066846</v>
      </c>
      <c r="H10" s="16">
        <f t="shared" si="3"/>
        <v>-3.8182893571400103E-2</v>
      </c>
      <c r="I10" s="16">
        <f t="shared" si="4"/>
        <v>58923.520755173275</v>
      </c>
      <c r="J10" s="16">
        <f t="shared" si="5"/>
        <v>5543.5207551732747</v>
      </c>
      <c r="K10" s="16">
        <f t="shared" si="6"/>
        <v>0.10385014528237682</v>
      </c>
      <c r="L10" s="16">
        <f t="shared" si="7"/>
        <v>10.385014528237683</v>
      </c>
    </row>
    <row r="11" spans="1:13" x14ac:dyDescent="0.25">
      <c r="A11" s="9">
        <v>9</v>
      </c>
      <c r="B11" s="9">
        <v>2018</v>
      </c>
      <c r="C11" s="3">
        <v>50120</v>
      </c>
      <c r="D11" s="3"/>
      <c r="E11" s="15">
        <f t="shared" si="1"/>
        <v>58952.86194509593</v>
      </c>
      <c r="F11" s="16">
        <f t="shared" si="2"/>
        <v>58999.801373008173</v>
      </c>
      <c r="G11" s="16">
        <f t="shared" si="0"/>
        <v>58905.922517183688</v>
      </c>
      <c r="H11" s="16">
        <f t="shared" si="3"/>
        <v>-4.6986414326569109E-2</v>
      </c>
      <c r="I11" s="16">
        <f t="shared" si="4"/>
        <v>58905.875530769365</v>
      </c>
      <c r="J11" s="16">
        <f t="shared" si="5"/>
        <v>8785.8755307693646</v>
      </c>
      <c r="K11" s="16">
        <f t="shared" si="6"/>
        <v>0.17529679829946856</v>
      </c>
      <c r="L11" s="16">
        <f t="shared" si="7"/>
        <v>17.529679829946858</v>
      </c>
    </row>
    <row r="12" spans="1:13" x14ac:dyDescent="0.25">
      <c r="A12" s="9">
        <v>10</v>
      </c>
      <c r="B12" s="9">
        <v>2019</v>
      </c>
      <c r="C12" s="3">
        <v>47070</v>
      </c>
      <c r="D12" s="3"/>
      <c r="E12" s="15">
        <f t="shared" si="1"/>
        <v>58940.979083150836</v>
      </c>
      <c r="F12" s="16">
        <f t="shared" si="2"/>
        <v>58999.742550718314</v>
      </c>
      <c r="G12" s="16">
        <f t="shared" si="0"/>
        <v>58882.215615583358</v>
      </c>
      <c r="H12" s="16">
        <f t="shared" si="3"/>
        <v>-5.8822289857335411E-2</v>
      </c>
      <c r="I12" s="16">
        <f t="shared" si="4"/>
        <v>58882.1567932935</v>
      </c>
      <c r="J12" s="16">
        <f t="shared" si="5"/>
        <v>11812.1567932935</v>
      </c>
      <c r="K12" s="16">
        <f t="shared" si="6"/>
        <v>0.25094873153374758</v>
      </c>
      <c r="L12" s="16">
        <f t="shared" si="7"/>
        <v>25.09487315337476</v>
      </c>
      <c r="M12" s="18"/>
    </row>
    <row r="13" spans="1:13" x14ac:dyDescent="0.25">
      <c r="D13" s="3"/>
      <c r="I13" s="16"/>
      <c r="K13" s="10" t="s">
        <v>9</v>
      </c>
      <c r="L13" s="21">
        <f>SUM(L4:L12)</f>
        <v>114.30998340804547</v>
      </c>
    </row>
    <row r="14" spans="1:13" x14ac:dyDescent="0.25">
      <c r="K14" s="10" t="s">
        <v>5</v>
      </c>
      <c r="L14" s="21">
        <f>L13/10</f>
        <v>11.430998340804546</v>
      </c>
    </row>
    <row r="15" spans="1:13" x14ac:dyDescent="0.25">
      <c r="I15" s="16"/>
    </row>
  </sheetData>
  <mergeCells count="1">
    <mergeCell ref="A1:L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G16" sqref="F16:G16"/>
    </sheetView>
  </sheetViews>
  <sheetFormatPr defaultRowHeight="15" x14ac:dyDescent="0.25"/>
  <cols>
    <col min="1" max="1" width="7" style="20" customWidth="1"/>
    <col min="2" max="2" width="9.140625" style="20"/>
    <col min="3" max="3" width="14" style="17" customWidth="1"/>
  </cols>
  <sheetData>
    <row r="1" spans="1:7" x14ac:dyDescent="0.25">
      <c r="A1" s="20" t="s">
        <v>19</v>
      </c>
      <c r="B1" s="20" t="s">
        <v>20</v>
      </c>
      <c r="C1" s="17" t="s">
        <v>5</v>
      </c>
    </row>
    <row r="2" spans="1:7" x14ac:dyDescent="0.25">
      <c r="A2" s="20">
        <v>1</v>
      </c>
      <c r="B2" s="20">
        <v>1E-3</v>
      </c>
      <c r="C2" s="16">
        <v>11.430998340804546</v>
      </c>
    </row>
    <row r="3" spans="1:7" x14ac:dyDescent="0.25">
      <c r="A3" s="20">
        <v>2</v>
      </c>
      <c r="B3" s="20">
        <v>0.01</v>
      </c>
      <c r="C3" s="16">
        <v>10.559165561717375</v>
      </c>
    </row>
    <row r="4" spans="1:7" x14ac:dyDescent="0.25">
      <c r="A4" s="20">
        <v>3</v>
      </c>
      <c r="B4" s="20">
        <v>0.2</v>
      </c>
      <c r="C4" s="17">
        <v>2.5104568971409589</v>
      </c>
    </row>
    <row r="5" spans="1:7" x14ac:dyDescent="0.25">
      <c r="A5" s="20">
        <v>4</v>
      </c>
      <c r="B5" s="20">
        <v>0.3</v>
      </c>
      <c r="C5" s="17">
        <v>1.7916227970487284</v>
      </c>
    </row>
    <row r="6" spans="1:7" x14ac:dyDescent="0.25">
      <c r="A6" s="20">
        <v>5</v>
      </c>
      <c r="B6" s="20">
        <v>0.5</v>
      </c>
      <c r="C6" s="17">
        <v>1.2003060303087469</v>
      </c>
    </row>
    <row r="7" spans="1:7" x14ac:dyDescent="0.25">
      <c r="A7" s="20">
        <v>6</v>
      </c>
      <c r="B7" s="20">
        <v>0.7</v>
      </c>
      <c r="C7" s="17">
        <v>1.946989265349051</v>
      </c>
    </row>
    <row r="8" spans="1:7" x14ac:dyDescent="0.25">
      <c r="A8" s="20">
        <v>7</v>
      </c>
      <c r="B8" s="20">
        <v>0.8</v>
      </c>
      <c r="C8" s="17">
        <v>2.718070229791993</v>
      </c>
    </row>
    <row r="9" spans="1:7" x14ac:dyDescent="0.25">
      <c r="A9" s="20">
        <v>8</v>
      </c>
      <c r="B9" s="20">
        <v>0.99</v>
      </c>
      <c r="C9" s="17">
        <v>4.5989575837048751</v>
      </c>
    </row>
    <row r="10" spans="1:7" x14ac:dyDescent="0.25">
      <c r="A10" s="20">
        <v>9</v>
      </c>
      <c r="B10" s="20">
        <v>0.999</v>
      </c>
      <c r="C10" s="17">
        <v>4.6961725902776736</v>
      </c>
    </row>
    <row r="11" spans="1:7" x14ac:dyDescent="0.25">
      <c r="A11" s="25" t="s">
        <v>21</v>
      </c>
      <c r="B11" s="25"/>
      <c r="C11" s="17">
        <f>SUM(C2:C10)</f>
        <v>41.452739296143946</v>
      </c>
      <c r="D11" s="18">
        <f>C11/9</f>
        <v>4.6058599217937717</v>
      </c>
      <c r="G11">
        <f>MIN(C2:C10)</f>
        <v>1.2003060303087469</v>
      </c>
    </row>
    <row r="12" spans="1:7" x14ac:dyDescent="0.25">
      <c r="A12" s="25" t="s">
        <v>22</v>
      </c>
      <c r="B12" s="25"/>
      <c r="C12" s="17">
        <f>100-D11</f>
        <v>95.394140078206235</v>
      </c>
    </row>
    <row r="13" spans="1:7" x14ac:dyDescent="0.25">
      <c r="D13" s="13"/>
    </row>
  </sheetData>
  <mergeCells count="2">
    <mergeCell ref="A11:B11"/>
    <mergeCell ref="A12:B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F21" sqref="F21"/>
    </sheetView>
  </sheetViews>
  <sheetFormatPr defaultRowHeight="15" x14ac:dyDescent="0.25"/>
  <cols>
    <col min="1" max="1" width="9.140625" style="9"/>
    <col min="2" max="2" width="9.28515625" style="9" customWidth="1"/>
    <col min="3" max="3" width="18.85546875" style="9" customWidth="1"/>
    <col min="4" max="4" width="8.5703125" style="9" customWidth="1"/>
    <col min="5" max="5" width="12" style="9" customWidth="1"/>
    <col min="6" max="6" width="12.5703125" style="9" customWidth="1"/>
    <col min="7" max="7" width="13.28515625" style="9" customWidth="1"/>
    <col min="8" max="8" width="11.7109375" style="9" customWidth="1"/>
    <col min="9" max="9" width="12.42578125" style="9" customWidth="1"/>
    <col min="10" max="10" width="11.85546875" style="9" customWidth="1"/>
    <col min="11" max="11" width="14.140625" style="9" customWidth="1"/>
    <col min="12" max="12" width="13.7109375" style="9" customWidth="1"/>
    <col min="13" max="13" width="9.140625" style="9"/>
    <col min="14" max="14" width="15.140625" style="9" customWidth="1"/>
  </cols>
  <sheetData>
    <row r="1" spans="1:14" ht="15.75" x14ac:dyDescent="0.25">
      <c r="A1" s="23" t="s">
        <v>10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ht="15.75" x14ac:dyDescent="0.25">
      <c r="A2" s="5" t="s">
        <v>0</v>
      </c>
      <c r="B2" s="5" t="s">
        <v>1</v>
      </c>
      <c r="C2" s="4" t="s">
        <v>6</v>
      </c>
      <c r="D2" s="6" t="s">
        <v>7</v>
      </c>
      <c r="E2" s="3" t="s">
        <v>2</v>
      </c>
      <c r="F2" s="3" t="s">
        <v>3</v>
      </c>
      <c r="G2" s="7"/>
      <c r="H2" s="8"/>
      <c r="I2" s="8"/>
      <c r="J2" s="8"/>
      <c r="K2" s="8"/>
      <c r="L2" s="8" t="s">
        <v>4</v>
      </c>
    </row>
    <row r="3" spans="1:14" s="1" customFormat="1" x14ac:dyDescent="0.25">
      <c r="A3" s="8">
        <v>1</v>
      </c>
      <c r="B3" s="8">
        <v>2010</v>
      </c>
      <c r="C3" s="3">
        <v>59000</v>
      </c>
      <c r="D3" s="8">
        <v>0.01</v>
      </c>
      <c r="E3" s="8">
        <f>C3</f>
        <v>59000</v>
      </c>
      <c r="F3" s="8">
        <f>C3</f>
        <v>59000</v>
      </c>
      <c r="G3" s="8">
        <v>0</v>
      </c>
      <c r="H3" s="8">
        <f>D3*(E3-F3)/(1-D3)</f>
        <v>0</v>
      </c>
      <c r="I3" s="8">
        <v>0</v>
      </c>
      <c r="J3" s="8" t="s">
        <v>8</v>
      </c>
      <c r="K3" s="8" t="s">
        <v>8</v>
      </c>
      <c r="L3" s="8" t="s">
        <v>8</v>
      </c>
      <c r="M3" s="8"/>
      <c r="N3" s="8"/>
    </row>
    <row r="4" spans="1:14" x14ac:dyDescent="0.25">
      <c r="A4" s="9">
        <v>2</v>
      </c>
      <c r="B4" s="9">
        <v>2011</v>
      </c>
      <c r="C4" s="3">
        <v>53700</v>
      </c>
      <c r="E4" s="16">
        <f>$D$3*C4+(1-$D$3)*E3</f>
        <v>58947</v>
      </c>
      <c r="F4" s="16">
        <f>$D$3*E4+(1-$D$3)*F3</f>
        <v>58999.47</v>
      </c>
      <c r="G4" s="16">
        <f t="shared" ref="G4:G12" si="0">2*E4-F4</f>
        <v>58894.53</v>
      </c>
      <c r="H4" s="16">
        <f>$D$3*(E4-F4)/(1-$D$3)</f>
        <v>-0.53000000000001168</v>
      </c>
      <c r="I4" s="16">
        <f>G4+H4</f>
        <v>58894</v>
      </c>
      <c r="J4" s="16">
        <f>ABS(C4-I4)</f>
        <v>5194</v>
      </c>
      <c r="K4" s="16">
        <f>J4/C4</f>
        <v>9.6722532588454382E-2</v>
      </c>
      <c r="L4" s="16">
        <f>K4*100</f>
        <v>9.6722532588454389</v>
      </c>
    </row>
    <row r="5" spans="1:14" x14ac:dyDescent="0.25">
      <c r="A5" s="9">
        <v>3</v>
      </c>
      <c r="B5" s="9">
        <v>2012</v>
      </c>
      <c r="C5" s="3">
        <v>51800</v>
      </c>
      <c r="E5" s="16">
        <f t="shared" ref="E5:E12" si="1">$D$3*C5+(1-$D$3)*E4</f>
        <v>58875.53</v>
      </c>
      <c r="F5" s="16">
        <f t="shared" ref="F5:F12" si="2">$D$3*E5+(1-$D$3)*F4</f>
        <v>58998.230599999995</v>
      </c>
      <c r="G5" s="16">
        <f t="shared" si="0"/>
        <v>58752.829400000002</v>
      </c>
      <c r="H5" s="16">
        <f t="shared" ref="H5:H12" si="3">$D$3*(E5-F5)/(1-$D$3)</f>
        <v>-1.2393999999999645</v>
      </c>
      <c r="I5" s="16">
        <f t="shared" ref="I5:I12" si="4">G5+H5</f>
        <v>58751.590000000004</v>
      </c>
      <c r="J5" s="16">
        <f t="shared" ref="J5:J12" si="5">ABS(C5-I5)</f>
        <v>6951.5900000000038</v>
      </c>
      <c r="K5" s="16">
        <f t="shared" ref="K5:K12" si="6">J5/C5</f>
        <v>0.13420057915057923</v>
      </c>
      <c r="L5" s="16">
        <f t="shared" ref="L5:L12" si="7">K5*100</f>
        <v>13.420057915057923</v>
      </c>
    </row>
    <row r="6" spans="1:14" x14ac:dyDescent="0.25">
      <c r="A6" s="9">
        <v>4</v>
      </c>
      <c r="B6" s="9">
        <v>2013</v>
      </c>
      <c r="C6" s="3">
        <v>56400</v>
      </c>
      <c r="E6" s="16">
        <f t="shared" si="1"/>
        <v>58850.774700000002</v>
      </c>
      <c r="F6" s="16">
        <f t="shared" si="2"/>
        <v>58996.756041000001</v>
      </c>
      <c r="G6" s="16">
        <f t="shared" si="0"/>
        <v>58704.793359000003</v>
      </c>
      <c r="H6" s="16">
        <f t="shared" si="3"/>
        <v>-1.474558999999988</v>
      </c>
      <c r="I6" s="16">
        <f t="shared" si="4"/>
        <v>58703.318800000001</v>
      </c>
      <c r="J6" s="16">
        <f t="shared" si="5"/>
        <v>2303.3188000000009</v>
      </c>
      <c r="K6" s="16">
        <f t="shared" si="6"/>
        <v>4.083898581560285E-2</v>
      </c>
      <c r="L6" s="16">
        <f t="shared" si="7"/>
        <v>4.0838985815602848</v>
      </c>
    </row>
    <row r="7" spans="1:14" x14ac:dyDescent="0.25">
      <c r="A7" s="9">
        <v>5</v>
      </c>
      <c r="B7" s="9">
        <v>2014</v>
      </c>
      <c r="C7" s="3">
        <v>52600</v>
      </c>
      <c r="E7" s="16">
        <f t="shared" si="1"/>
        <v>58788.266952999998</v>
      </c>
      <c r="F7" s="16">
        <f t="shared" si="2"/>
        <v>58994.671150120004</v>
      </c>
      <c r="G7" s="16">
        <f t="shared" si="0"/>
        <v>58581.862755879993</v>
      </c>
      <c r="H7" s="16">
        <f t="shared" si="3"/>
        <v>-2.0848908800000592</v>
      </c>
      <c r="I7" s="16">
        <f t="shared" si="4"/>
        <v>58579.777864999989</v>
      </c>
      <c r="J7" s="16">
        <f t="shared" si="5"/>
        <v>5979.7778649999891</v>
      </c>
      <c r="K7" s="16">
        <f t="shared" si="6"/>
        <v>0.11368398982889713</v>
      </c>
      <c r="L7" s="16">
        <f t="shared" si="7"/>
        <v>11.368398982889714</v>
      </c>
    </row>
    <row r="8" spans="1:14" x14ac:dyDescent="0.25">
      <c r="A8" s="9">
        <v>6</v>
      </c>
      <c r="B8" s="9">
        <v>2015</v>
      </c>
      <c r="C8" s="3">
        <v>53850</v>
      </c>
      <c r="E8" s="16">
        <f t="shared" si="1"/>
        <v>58738.884283469997</v>
      </c>
      <c r="F8" s="16">
        <f t="shared" si="2"/>
        <v>58992.113281453501</v>
      </c>
      <c r="G8" s="16">
        <f t="shared" si="0"/>
        <v>58485.655285486493</v>
      </c>
      <c r="H8" s="16">
        <f t="shared" si="3"/>
        <v>-2.5578686665000414</v>
      </c>
      <c r="I8" s="16">
        <f t="shared" si="4"/>
        <v>58483.09741681999</v>
      </c>
      <c r="J8" s="16">
        <f t="shared" si="5"/>
        <v>4633.09741681999</v>
      </c>
      <c r="K8" s="16">
        <f t="shared" si="6"/>
        <v>8.6037092234354504E-2</v>
      </c>
      <c r="L8" s="16">
        <f t="shared" si="7"/>
        <v>8.60370922343545</v>
      </c>
    </row>
    <row r="9" spans="1:14" x14ac:dyDescent="0.25">
      <c r="A9" s="9">
        <v>7</v>
      </c>
      <c r="B9" s="9">
        <v>2016</v>
      </c>
      <c r="C9" s="3">
        <v>52860</v>
      </c>
      <c r="E9" s="16">
        <f t="shared" si="1"/>
        <v>58680.095440635298</v>
      </c>
      <c r="F9" s="16">
        <f t="shared" si="2"/>
        <v>58988.993103045323</v>
      </c>
      <c r="G9" s="16">
        <f t="shared" si="0"/>
        <v>58371.197778225272</v>
      </c>
      <c r="H9" s="16">
        <f t="shared" si="3"/>
        <v>-3.1201784081820714</v>
      </c>
      <c r="I9" s="16">
        <f t="shared" si="4"/>
        <v>58368.077599817094</v>
      </c>
      <c r="J9" s="16">
        <f t="shared" si="5"/>
        <v>5508.0775998170939</v>
      </c>
      <c r="K9" s="16">
        <f t="shared" si="6"/>
        <v>0.10420124101053904</v>
      </c>
      <c r="L9" s="16">
        <f t="shared" si="7"/>
        <v>10.420124101053904</v>
      </c>
    </row>
    <row r="10" spans="1:14" x14ac:dyDescent="0.25">
      <c r="A10" s="9">
        <v>8</v>
      </c>
      <c r="B10" s="9">
        <v>2017</v>
      </c>
      <c r="C10" s="3">
        <v>53380</v>
      </c>
      <c r="E10" s="16">
        <f t="shared" si="1"/>
        <v>58627.094486228947</v>
      </c>
      <c r="F10" s="16">
        <f t="shared" si="2"/>
        <v>58985.374116877159</v>
      </c>
      <c r="G10" s="16">
        <f t="shared" si="0"/>
        <v>58268.814855580735</v>
      </c>
      <c r="H10" s="16">
        <f t="shared" si="3"/>
        <v>-3.6189861681637612</v>
      </c>
      <c r="I10" s="16">
        <f t="shared" si="4"/>
        <v>58265.195869412571</v>
      </c>
      <c r="J10" s="16">
        <f t="shared" si="5"/>
        <v>4885.1958694125715</v>
      </c>
      <c r="K10" s="16">
        <f t="shared" si="6"/>
        <v>9.1517344874720338E-2</v>
      </c>
      <c r="L10" s="16">
        <f t="shared" si="7"/>
        <v>9.1517344874720337</v>
      </c>
    </row>
    <row r="11" spans="1:14" x14ac:dyDescent="0.25">
      <c r="A11" s="9">
        <v>9</v>
      </c>
      <c r="B11" s="9">
        <v>2018</v>
      </c>
      <c r="C11" s="3">
        <v>50120</v>
      </c>
      <c r="E11" s="16">
        <f t="shared" si="1"/>
        <v>58542.023541366652</v>
      </c>
      <c r="F11" s="16">
        <f t="shared" si="2"/>
        <v>58980.940611122052</v>
      </c>
      <c r="G11" s="16">
        <f t="shared" si="0"/>
        <v>58103.106471611252</v>
      </c>
      <c r="H11" s="16">
        <f t="shared" si="3"/>
        <v>-4.4335057551050507</v>
      </c>
      <c r="I11" s="16">
        <f t="shared" si="4"/>
        <v>58098.672965856145</v>
      </c>
      <c r="J11" s="16">
        <f t="shared" si="5"/>
        <v>7978.6729658561453</v>
      </c>
      <c r="K11" s="16">
        <f t="shared" si="6"/>
        <v>0.15919139995722556</v>
      </c>
      <c r="L11" s="16">
        <f t="shared" si="7"/>
        <v>15.919139995722556</v>
      </c>
    </row>
    <row r="12" spans="1:14" x14ac:dyDescent="0.25">
      <c r="A12" s="9">
        <v>10</v>
      </c>
      <c r="B12" s="9">
        <v>2019</v>
      </c>
      <c r="C12" s="3">
        <v>47070</v>
      </c>
      <c r="E12" s="16">
        <f t="shared" si="1"/>
        <v>58427.303305952984</v>
      </c>
      <c r="F12" s="16">
        <f t="shared" si="2"/>
        <v>58975.404238070361</v>
      </c>
      <c r="G12" s="16">
        <f t="shared" si="0"/>
        <v>57879.202373835607</v>
      </c>
      <c r="H12" s="16">
        <f t="shared" si="3"/>
        <v>-5.5363730516906768</v>
      </c>
      <c r="I12" s="16">
        <f t="shared" si="4"/>
        <v>57873.666000783916</v>
      </c>
      <c r="J12" s="16">
        <f t="shared" si="5"/>
        <v>10803.666000783916</v>
      </c>
      <c r="K12" s="16">
        <f t="shared" si="6"/>
        <v>0.22952339071136427</v>
      </c>
      <c r="L12" s="16">
        <f t="shared" si="7"/>
        <v>22.952339071136425</v>
      </c>
    </row>
    <row r="13" spans="1:14" x14ac:dyDescent="0.25">
      <c r="K13" s="10" t="s">
        <v>11</v>
      </c>
      <c r="L13" s="21">
        <f>SUM(L4:L12)</f>
        <v>105.59165561717374</v>
      </c>
      <c r="M13" s="16"/>
    </row>
    <row r="14" spans="1:14" x14ac:dyDescent="0.25">
      <c r="K14" s="10" t="s">
        <v>5</v>
      </c>
      <c r="L14" s="21">
        <f>L13/10</f>
        <v>10.559165561717375</v>
      </c>
    </row>
  </sheetData>
  <mergeCells count="1">
    <mergeCell ref="A1:L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opLeftCell="A10" workbookViewId="0">
      <selection activeCell="K19" sqref="K19"/>
    </sheetView>
  </sheetViews>
  <sheetFormatPr defaultRowHeight="15" x14ac:dyDescent="0.25"/>
  <cols>
    <col min="3" max="3" width="17.140625" customWidth="1"/>
    <col min="5" max="5" width="13.28515625" customWidth="1"/>
    <col min="6" max="6" width="12.140625" style="11" customWidth="1"/>
    <col min="7" max="7" width="12.7109375" customWidth="1"/>
    <col min="8" max="8" width="14.7109375" customWidth="1"/>
    <col min="9" max="9" width="14.42578125" customWidth="1"/>
    <col min="10" max="11" width="14.7109375" customWidth="1"/>
    <col min="12" max="12" width="13.28515625" customWidth="1"/>
  </cols>
  <sheetData>
    <row r="1" spans="1:13" ht="15.75" x14ac:dyDescent="0.25">
      <c r="A1" s="24" t="s">
        <v>12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 ht="15.75" x14ac:dyDescent="0.25">
      <c r="A2" s="5" t="s">
        <v>0</v>
      </c>
      <c r="B2" s="5" t="s">
        <v>1</v>
      </c>
      <c r="C2" s="4" t="s">
        <v>6</v>
      </c>
      <c r="D2" s="6" t="s">
        <v>7</v>
      </c>
      <c r="E2" s="3" t="s">
        <v>2</v>
      </c>
      <c r="F2" s="3" t="s">
        <v>3</v>
      </c>
      <c r="G2" s="7"/>
      <c r="H2" s="8"/>
      <c r="I2" s="8"/>
      <c r="J2" s="8"/>
      <c r="K2" s="8"/>
      <c r="L2" s="8" t="s">
        <v>4</v>
      </c>
    </row>
    <row r="3" spans="1:13" s="1" customFormat="1" x14ac:dyDescent="0.25">
      <c r="A3" s="8">
        <v>1</v>
      </c>
      <c r="B3" s="8">
        <v>2010</v>
      </c>
      <c r="C3" s="3">
        <v>59000</v>
      </c>
      <c r="D3" s="3">
        <v>0.2</v>
      </c>
      <c r="E3" s="2">
        <f>C3</f>
        <v>59000</v>
      </c>
      <c r="F3" s="2">
        <f>C3</f>
        <v>59000</v>
      </c>
      <c r="G3" s="2">
        <v>0</v>
      </c>
      <c r="H3" s="2">
        <f>D3*(E3-F3)/(1-D3)</f>
        <v>0</v>
      </c>
      <c r="I3" s="2">
        <v>0</v>
      </c>
      <c r="J3" s="2" t="s">
        <v>8</v>
      </c>
      <c r="K3" s="2" t="s">
        <v>8</v>
      </c>
      <c r="L3" s="2" t="s">
        <v>8</v>
      </c>
    </row>
    <row r="4" spans="1:13" x14ac:dyDescent="0.25">
      <c r="A4" s="9">
        <v>2</v>
      </c>
      <c r="B4" s="9">
        <v>2011</v>
      </c>
      <c r="C4" s="3">
        <v>53700</v>
      </c>
      <c r="D4" s="11"/>
      <c r="E4" s="17">
        <f>$D$3*C4+(1-$D$3)*E3</f>
        <v>57940</v>
      </c>
      <c r="F4" s="17">
        <f>$D$3*E4+(1-$D$3)*F3</f>
        <v>58788</v>
      </c>
      <c r="G4" s="17">
        <f t="shared" ref="G4:G12" si="0">2*E4-F4</f>
        <v>57092</v>
      </c>
      <c r="H4" s="17">
        <f>$D$3*(E4-F4)/(1-$D$3)</f>
        <v>-212.00000000000003</v>
      </c>
      <c r="I4" s="17">
        <f>G4+H4</f>
        <v>56880</v>
      </c>
      <c r="J4" s="17">
        <f>ABS(C4-I4)</f>
        <v>3180</v>
      </c>
      <c r="K4" s="17">
        <f>J4/C4</f>
        <v>5.9217877094972067E-2</v>
      </c>
      <c r="L4" s="17">
        <f>K4*100</f>
        <v>5.9217877094972069</v>
      </c>
    </row>
    <row r="5" spans="1:13" x14ac:dyDescent="0.25">
      <c r="A5" s="9">
        <v>3</v>
      </c>
      <c r="B5" s="9">
        <v>2012</v>
      </c>
      <c r="C5" s="3">
        <v>51800</v>
      </c>
      <c r="D5" s="11"/>
      <c r="E5" s="17">
        <f t="shared" ref="E5:E12" si="1">$D$3*C5+(1-$D$3)*E4</f>
        <v>56712</v>
      </c>
      <c r="F5" s="17">
        <f t="shared" ref="F5:F12" si="2">$D$3*E5+(1-$D$3)*F4</f>
        <v>58372.800000000003</v>
      </c>
      <c r="G5" s="17">
        <f t="shared" si="0"/>
        <v>55051.199999999997</v>
      </c>
      <c r="H5" s="17">
        <f t="shared" ref="H5:H12" si="3">$D$3*(E5-F5)/(1-$D$3)</f>
        <v>-415.20000000000073</v>
      </c>
      <c r="I5" s="17">
        <f t="shared" ref="I5:I12" si="4">G5+H5</f>
        <v>54636</v>
      </c>
      <c r="J5" s="17">
        <f t="shared" ref="J5:J12" si="5">ABS(C5-I5)</f>
        <v>2836</v>
      </c>
      <c r="K5" s="17">
        <f t="shared" ref="K5:K12" si="6">J5/C5</f>
        <v>5.4749034749034746E-2</v>
      </c>
      <c r="L5" s="17">
        <f t="shared" ref="L5:L12" si="7">K5*100</f>
        <v>5.4749034749034742</v>
      </c>
    </row>
    <row r="6" spans="1:13" x14ac:dyDescent="0.25">
      <c r="A6" s="9">
        <v>4</v>
      </c>
      <c r="B6" s="9">
        <v>2013</v>
      </c>
      <c r="C6" s="3">
        <v>56400</v>
      </c>
      <c r="D6" s="11"/>
      <c r="E6" s="17">
        <f t="shared" si="1"/>
        <v>56649.600000000006</v>
      </c>
      <c r="F6" s="17">
        <f t="shared" si="2"/>
        <v>58028.160000000003</v>
      </c>
      <c r="G6" s="17">
        <f t="shared" si="0"/>
        <v>55271.040000000008</v>
      </c>
      <c r="H6" s="17">
        <f t="shared" si="3"/>
        <v>-344.63999999999942</v>
      </c>
      <c r="I6" s="17">
        <f t="shared" si="4"/>
        <v>54926.400000000009</v>
      </c>
      <c r="J6" s="17">
        <f t="shared" si="5"/>
        <v>1473.5999999999913</v>
      </c>
      <c r="K6" s="17">
        <f t="shared" si="6"/>
        <v>2.6127659574467929E-2</v>
      </c>
      <c r="L6" s="17">
        <f t="shared" si="7"/>
        <v>2.612765957446793</v>
      </c>
    </row>
    <row r="7" spans="1:13" x14ac:dyDescent="0.25">
      <c r="A7" s="9">
        <v>5</v>
      </c>
      <c r="B7" s="9">
        <v>2014</v>
      </c>
      <c r="C7" s="3">
        <v>52600</v>
      </c>
      <c r="D7" s="11"/>
      <c r="E7" s="17">
        <f t="shared" si="1"/>
        <v>55839.680000000008</v>
      </c>
      <c r="F7" s="17">
        <f t="shared" si="2"/>
        <v>57590.464000000007</v>
      </c>
      <c r="G7" s="17">
        <f t="shared" si="0"/>
        <v>54088.896000000008</v>
      </c>
      <c r="H7" s="17">
        <f t="shared" si="3"/>
        <v>-437.69599999999997</v>
      </c>
      <c r="I7" s="17">
        <f t="shared" si="4"/>
        <v>53651.200000000004</v>
      </c>
      <c r="J7" s="17">
        <f t="shared" si="5"/>
        <v>1051.2000000000044</v>
      </c>
      <c r="K7" s="17">
        <f t="shared" si="6"/>
        <v>1.9984790874524799E-2</v>
      </c>
      <c r="L7" s="17">
        <f t="shared" si="7"/>
        <v>1.9984790874524798</v>
      </c>
    </row>
    <row r="8" spans="1:13" x14ac:dyDescent="0.25">
      <c r="A8" s="9">
        <v>6</v>
      </c>
      <c r="B8" s="9">
        <v>2015</v>
      </c>
      <c r="C8" s="3">
        <v>53850</v>
      </c>
      <c r="D8" s="11"/>
      <c r="E8" s="17">
        <f t="shared" si="1"/>
        <v>55441.744000000006</v>
      </c>
      <c r="F8" s="17">
        <f t="shared" si="2"/>
        <v>57160.720000000008</v>
      </c>
      <c r="G8" s="17">
        <f t="shared" si="0"/>
        <v>53722.768000000004</v>
      </c>
      <c r="H8" s="17">
        <f t="shared" si="3"/>
        <v>-429.7440000000006</v>
      </c>
      <c r="I8" s="17">
        <f t="shared" si="4"/>
        <v>53293.024000000005</v>
      </c>
      <c r="J8" s="17">
        <f t="shared" si="5"/>
        <v>556.97599999999511</v>
      </c>
      <c r="K8" s="17">
        <f t="shared" si="6"/>
        <v>1.0343101207056548E-2</v>
      </c>
      <c r="L8" s="17">
        <f t="shared" si="7"/>
        <v>1.0343101207056549</v>
      </c>
    </row>
    <row r="9" spans="1:13" x14ac:dyDescent="0.25">
      <c r="A9" s="9">
        <v>7</v>
      </c>
      <c r="B9" s="9">
        <v>2016</v>
      </c>
      <c r="C9" s="3">
        <v>52860</v>
      </c>
      <c r="D9" s="11"/>
      <c r="E9" s="17">
        <f t="shared" si="1"/>
        <v>54925.395200000006</v>
      </c>
      <c r="F9" s="17">
        <f t="shared" si="2"/>
        <v>56713.655040000012</v>
      </c>
      <c r="G9" s="17">
        <f t="shared" si="0"/>
        <v>53137.13536</v>
      </c>
      <c r="H9" s="17">
        <f t="shared" si="3"/>
        <v>-447.06496000000158</v>
      </c>
      <c r="I9" s="17">
        <f t="shared" si="4"/>
        <v>52690.070399999997</v>
      </c>
      <c r="J9" s="17">
        <f t="shared" si="5"/>
        <v>169.92960000000312</v>
      </c>
      <c r="K9" s="17">
        <f t="shared" si="6"/>
        <v>3.2147105561862112E-3</v>
      </c>
      <c r="L9" s="17">
        <f t="shared" si="7"/>
        <v>0.3214710556186211</v>
      </c>
    </row>
    <row r="10" spans="1:13" x14ac:dyDescent="0.25">
      <c r="A10" s="9">
        <v>8</v>
      </c>
      <c r="B10" s="9">
        <v>2017</v>
      </c>
      <c r="C10" s="3">
        <v>53380</v>
      </c>
      <c r="D10" s="11"/>
      <c r="E10" s="17">
        <f t="shared" si="1"/>
        <v>54616.316160000009</v>
      </c>
      <c r="F10" s="17">
        <f t="shared" si="2"/>
        <v>56294.187264000015</v>
      </c>
      <c r="G10" s="17">
        <f t="shared" si="0"/>
        <v>52938.445056000004</v>
      </c>
      <c r="H10" s="17">
        <f t="shared" si="3"/>
        <v>-419.46777600000132</v>
      </c>
      <c r="I10" s="17">
        <f t="shared" si="4"/>
        <v>52518.977280000006</v>
      </c>
      <c r="J10" s="17">
        <f t="shared" si="5"/>
        <v>861.02271999999357</v>
      </c>
      <c r="K10" s="17">
        <f t="shared" si="6"/>
        <v>1.6130062195578748E-2</v>
      </c>
      <c r="L10" s="17">
        <f t="shared" si="7"/>
        <v>1.6130062195578749</v>
      </c>
    </row>
    <row r="11" spans="1:13" x14ac:dyDescent="0.25">
      <c r="A11" s="9">
        <v>9</v>
      </c>
      <c r="B11" s="9">
        <v>2018</v>
      </c>
      <c r="C11" s="3">
        <v>50120</v>
      </c>
      <c r="D11" s="11"/>
      <c r="E11" s="17">
        <f t="shared" si="1"/>
        <v>53717.052928000012</v>
      </c>
      <c r="F11" s="17">
        <f t="shared" si="2"/>
        <v>55778.760396800018</v>
      </c>
      <c r="G11" s="17">
        <f t="shared" si="0"/>
        <v>51655.345459200005</v>
      </c>
      <c r="H11" s="17">
        <f t="shared" si="3"/>
        <v>-515.42686720000165</v>
      </c>
      <c r="I11" s="17">
        <f t="shared" si="4"/>
        <v>51139.918592000002</v>
      </c>
      <c r="J11" s="17">
        <f t="shared" si="5"/>
        <v>1019.9185920000018</v>
      </c>
      <c r="K11" s="17">
        <f t="shared" si="6"/>
        <v>2.0349532960893892E-2</v>
      </c>
      <c r="L11" s="17">
        <f t="shared" si="7"/>
        <v>2.0349532960893892</v>
      </c>
    </row>
    <row r="12" spans="1:13" x14ac:dyDescent="0.25">
      <c r="A12" s="9">
        <v>10</v>
      </c>
      <c r="B12" s="9">
        <v>2019</v>
      </c>
      <c r="C12" s="3">
        <v>47070</v>
      </c>
      <c r="D12" s="11"/>
      <c r="E12" s="17">
        <f t="shared" si="1"/>
        <v>52387.64234240001</v>
      </c>
      <c r="F12" s="17">
        <f t="shared" si="2"/>
        <v>55100.53678592002</v>
      </c>
      <c r="G12" s="17">
        <f t="shared" si="0"/>
        <v>49674.747898879999</v>
      </c>
      <c r="H12" s="17">
        <f t="shared" si="3"/>
        <v>-678.22361088000241</v>
      </c>
      <c r="I12" s="17">
        <f t="shared" si="4"/>
        <v>48996.524288000001</v>
      </c>
      <c r="J12" s="17">
        <f t="shared" si="5"/>
        <v>1926.5242880000005</v>
      </c>
      <c r="K12" s="17">
        <f t="shared" si="6"/>
        <v>4.092892050138093E-2</v>
      </c>
      <c r="L12" s="17">
        <f t="shared" si="7"/>
        <v>4.0928920501380928</v>
      </c>
      <c r="M12" s="18"/>
    </row>
    <row r="13" spans="1:13" x14ac:dyDescent="0.25">
      <c r="A13" s="11"/>
      <c r="B13" s="11"/>
      <c r="C13" s="11"/>
      <c r="D13" s="11"/>
      <c r="E13" s="11"/>
      <c r="G13" s="11"/>
      <c r="H13" s="11"/>
      <c r="I13" s="11"/>
      <c r="J13" s="11"/>
      <c r="K13" s="12" t="s">
        <v>11</v>
      </c>
      <c r="L13" s="22">
        <f>SUM(L4:L12)</f>
        <v>25.104568971409588</v>
      </c>
    </row>
    <row r="14" spans="1:13" x14ac:dyDescent="0.25">
      <c r="K14" s="12" t="s">
        <v>5</v>
      </c>
      <c r="L14" s="22">
        <f>L13/10</f>
        <v>2.5104568971409589</v>
      </c>
    </row>
  </sheetData>
  <mergeCells count="1">
    <mergeCell ref="A1:L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L14" sqref="L14"/>
    </sheetView>
  </sheetViews>
  <sheetFormatPr defaultRowHeight="15" x14ac:dyDescent="0.25"/>
  <cols>
    <col min="1" max="2" width="9.140625" style="11"/>
    <col min="3" max="3" width="18.5703125" style="11" customWidth="1"/>
    <col min="4" max="4" width="9.140625" style="11"/>
    <col min="5" max="5" width="12.85546875" style="11" customWidth="1"/>
    <col min="6" max="6" width="12.42578125" style="11" customWidth="1"/>
    <col min="7" max="8" width="12.140625" style="11" customWidth="1"/>
    <col min="9" max="9" width="12" style="11" customWidth="1"/>
    <col min="10" max="10" width="13.5703125" style="11" customWidth="1"/>
    <col min="11" max="11" width="14.140625" style="11" customWidth="1"/>
    <col min="12" max="12" width="13.42578125" style="11" customWidth="1"/>
    <col min="13" max="14" width="9.140625" style="11"/>
  </cols>
  <sheetData>
    <row r="1" spans="1:14" ht="15.75" x14ac:dyDescent="0.25">
      <c r="A1" s="24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4" ht="15.75" x14ac:dyDescent="0.25">
      <c r="A2" s="5" t="s">
        <v>0</v>
      </c>
      <c r="B2" s="5" t="s">
        <v>1</v>
      </c>
      <c r="C2" s="4" t="s">
        <v>6</v>
      </c>
      <c r="D2" s="6" t="s">
        <v>7</v>
      </c>
      <c r="E2" s="3" t="s">
        <v>2</v>
      </c>
      <c r="F2" s="3" t="s">
        <v>3</v>
      </c>
      <c r="G2" s="7"/>
      <c r="H2" s="8"/>
      <c r="I2" s="8"/>
      <c r="J2" s="8"/>
      <c r="K2" s="8"/>
      <c r="L2" s="8" t="s">
        <v>4</v>
      </c>
    </row>
    <row r="3" spans="1:14" x14ac:dyDescent="0.25">
      <c r="A3" s="9">
        <v>1</v>
      </c>
      <c r="B3" s="9">
        <v>2010</v>
      </c>
      <c r="C3" s="3">
        <v>59000</v>
      </c>
      <c r="D3" s="3">
        <v>0.3</v>
      </c>
      <c r="E3" s="17">
        <f>C3</f>
        <v>59000</v>
      </c>
      <c r="F3" s="17">
        <f>C3</f>
        <v>59000</v>
      </c>
      <c r="G3" s="17">
        <f>2*E3-F3</f>
        <v>59000</v>
      </c>
      <c r="H3" s="17">
        <f>D3*(E3-F3)/(1-D3)</f>
        <v>0</v>
      </c>
      <c r="I3" s="17">
        <v>0</v>
      </c>
      <c r="J3" s="17" t="s">
        <v>8</v>
      </c>
      <c r="K3" s="17" t="s">
        <v>8</v>
      </c>
      <c r="L3" s="17" t="s">
        <v>8</v>
      </c>
    </row>
    <row r="4" spans="1:14" x14ac:dyDescent="0.25">
      <c r="A4" s="9">
        <v>2</v>
      </c>
      <c r="B4" s="9">
        <v>2011</v>
      </c>
      <c r="C4" s="3">
        <v>53700</v>
      </c>
      <c r="E4" s="17">
        <f>$D$3*C4+(1-$D$3)*E3</f>
        <v>57410</v>
      </c>
      <c r="F4" s="17">
        <f>$D$3*E4+(1-$D$3)*F3</f>
        <v>58523</v>
      </c>
      <c r="G4" s="17">
        <f t="shared" ref="G4:G12" si="0">2*E4-F4</f>
        <v>56297</v>
      </c>
      <c r="H4" s="17">
        <f>$D$3*(E4-F4)/(1-$D$3)</f>
        <v>-477</v>
      </c>
      <c r="I4" s="17">
        <f>G4+H4</f>
        <v>55820</v>
      </c>
      <c r="J4" s="17">
        <f>ABS(C4-I4)</f>
        <v>2120</v>
      </c>
      <c r="K4" s="17">
        <f>J4/C4</f>
        <v>3.9478584729981378E-2</v>
      </c>
      <c r="L4" s="17">
        <f>K4*100</f>
        <v>3.9478584729981376</v>
      </c>
    </row>
    <row r="5" spans="1:14" x14ac:dyDescent="0.25">
      <c r="A5" s="9">
        <v>3</v>
      </c>
      <c r="B5" s="9">
        <v>2012</v>
      </c>
      <c r="C5" s="3">
        <v>51800</v>
      </c>
      <c r="E5" s="17">
        <f t="shared" ref="E5:E12" si="1">$D$3*C5+(1-$D$3)*E4</f>
        <v>55727</v>
      </c>
      <c r="F5" s="17">
        <f t="shared" ref="F5:F12" si="2">$D$3*E5+(1-$D$3)*F4</f>
        <v>57684.2</v>
      </c>
      <c r="G5" s="17">
        <f t="shared" si="0"/>
        <v>53769.8</v>
      </c>
      <c r="H5" s="17">
        <f t="shared" ref="H5:H12" si="3">$D$3*(E5-F5)/(1-$D$3)</f>
        <v>-838.7999999999987</v>
      </c>
      <c r="I5" s="17">
        <f t="shared" ref="I5:I12" si="4">G5+H5</f>
        <v>52931.000000000007</v>
      </c>
      <c r="J5" s="17">
        <f t="shared" ref="J5:J12" si="5">ABS(C5-I5)</f>
        <v>1131.0000000000073</v>
      </c>
      <c r="K5" s="17">
        <f t="shared" ref="K5:K12" si="6">J5/C5</f>
        <v>2.1833976833976976E-2</v>
      </c>
      <c r="L5" s="17">
        <f t="shared" ref="L5:L12" si="7">K5*100</f>
        <v>2.1833976833976978</v>
      </c>
    </row>
    <row r="6" spans="1:14" x14ac:dyDescent="0.25">
      <c r="A6" s="9">
        <v>4</v>
      </c>
      <c r="B6" s="9">
        <v>2013</v>
      </c>
      <c r="C6" s="3">
        <v>56400</v>
      </c>
      <c r="E6" s="17">
        <f t="shared" si="1"/>
        <v>55928.899999999994</v>
      </c>
      <c r="F6" s="17">
        <f t="shared" si="2"/>
        <v>57157.609999999993</v>
      </c>
      <c r="G6" s="17">
        <f t="shared" si="0"/>
        <v>54700.189999999995</v>
      </c>
      <c r="H6" s="17">
        <f t="shared" si="3"/>
        <v>-526.58999999999958</v>
      </c>
      <c r="I6" s="17">
        <f t="shared" si="4"/>
        <v>54173.599999999999</v>
      </c>
      <c r="J6" s="17">
        <f t="shared" si="5"/>
        <v>2226.4000000000015</v>
      </c>
      <c r="K6" s="17">
        <f t="shared" si="6"/>
        <v>3.9475177304964568E-2</v>
      </c>
      <c r="L6" s="17">
        <f t="shared" si="7"/>
        <v>3.9475177304964566</v>
      </c>
    </row>
    <row r="7" spans="1:14" x14ac:dyDescent="0.25">
      <c r="A7" s="9">
        <v>5</v>
      </c>
      <c r="B7" s="9">
        <v>2014</v>
      </c>
      <c r="C7" s="3">
        <v>52600</v>
      </c>
      <c r="E7" s="17">
        <f t="shared" si="1"/>
        <v>54930.229999999996</v>
      </c>
      <c r="F7" s="17">
        <f t="shared" si="2"/>
        <v>56489.395999999993</v>
      </c>
      <c r="G7" s="17">
        <f t="shared" si="0"/>
        <v>53371.063999999998</v>
      </c>
      <c r="H7" s="17">
        <f t="shared" si="3"/>
        <v>-668.21399999999892</v>
      </c>
      <c r="I7" s="17">
        <f t="shared" si="4"/>
        <v>52702.85</v>
      </c>
      <c r="J7" s="17">
        <f t="shared" si="5"/>
        <v>102.84999999999854</v>
      </c>
      <c r="K7" s="17">
        <f t="shared" si="6"/>
        <v>1.9553231939163219E-3</v>
      </c>
      <c r="L7" s="17">
        <f t="shared" si="7"/>
        <v>0.19553231939163218</v>
      </c>
    </row>
    <row r="8" spans="1:14" x14ac:dyDescent="0.25">
      <c r="A8" s="9">
        <v>6</v>
      </c>
      <c r="B8" s="9">
        <v>2015</v>
      </c>
      <c r="C8" s="3">
        <v>53850</v>
      </c>
      <c r="E8" s="17">
        <f t="shared" si="1"/>
        <v>54606.160999999993</v>
      </c>
      <c r="F8" s="17">
        <f t="shared" si="2"/>
        <v>55924.42549999999</v>
      </c>
      <c r="G8" s="17">
        <f t="shared" si="0"/>
        <v>53287.896499999995</v>
      </c>
      <c r="H8" s="17">
        <f t="shared" si="3"/>
        <v>-564.97049999999888</v>
      </c>
      <c r="I8" s="17">
        <f t="shared" si="4"/>
        <v>52722.925999999999</v>
      </c>
      <c r="J8" s="17">
        <f t="shared" si="5"/>
        <v>1127.0740000000005</v>
      </c>
      <c r="K8" s="17">
        <f t="shared" si="6"/>
        <v>2.0929879294336127E-2</v>
      </c>
      <c r="L8" s="17">
        <f t="shared" si="7"/>
        <v>2.0929879294336127</v>
      </c>
    </row>
    <row r="9" spans="1:14" x14ac:dyDescent="0.25">
      <c r="A9" s="9">
        <v>7</v>
      </c>
      <c r="B9" s="9">
        <v>2016</v>
      </c>
      <c r="C9" s="3">
        <v>52860</v>
      </c>
      <c r="E9" s="17">
        <f t="shared" si="1"/>
        <v>54082.312699999995</v>
      </c>
      <c r="F9" s="17">
        <f t="shared" si="2"/>
        <v>55371.791659999988</v>
      </c>
      <c r="G9" s="17">
        <f t="shared" si="0"/>
        <v>52792.833740000002</v>
      </c>
      <c r="H9" s="17">
        <f t="shared" si="3"/>
        <v>-552.63383999999712</v>
      </c>
      <c r="I9" s="17">
        <f t="shared" si="4"/>
        <v>52240.199900000007</v>
      </c>
      <c r="J9" s="17">
        <f t="shared" si="5"/>
        <v>619.80009999999311</v>
      </c>
      <c r="K9" s="17">
        <f t="shared" si="6"/>
        <v>1.1725314037078946E-2</v>
      </c>
      <c r="L9" s="17">
        <f t="shared" si="7"/>
        <v>1.1725314037078947</v>
      </c>
    </row>
    <row r="10" spans="1:14" x14ac:dyDescent="0.25">
      <c r="A10" s="9">
        <v>8</v>
      </c>
      <c r="B10" s="9">
        <v>2017</v>
      </c>
      <c r="C10" s="3">
        <v>53380</v>
      </c>
      <c r="E10" s="17">
        <f t="shared" si="1"/>
        <v>53871.618889999991</v>
      </c>
      <c r="F10" s="17">
        <f t="shared" si="2"/>
        <v>54921.739828999984</v>
      </c>
      <c r="G10" s="17">
        <f t="shared" si="0"/>
        <v>52821.497950999998</v>
      </c>
      <c r="H10" s="17">
        <f t="shared" si="3"/>
        <v>-450.05183099999704</v>
      </c>
      <c r="I10" s="17">
        <f t="shared" si="4"/>
        <v>52371.446120000001</v>
      </c>
      <c r="J10" s="17">
        <f t="shared" si="5"/>
        <v>1008.5538799999995</v>
      </c>
      <c r="K10" s="17">
        <f t="shared" si="6"/>
        <v>1.8893853128512543E-2</v>
      </c>
      <c r="L10" s="17">
        <f t="shared" si="7"/>
        <v>1.8893853128512543</v>
      </c>
    </row>
    <row r="11" spans="1:14" x14ac:dyDescent="0.25">
      <c r="A11" s="9">
        <v>9</v>
      </c>
      <c r="B11" s="9">
        <v>2018</v>
      </c>
      <c r="C11" s="3">
        <v>50120</v>
      </c>
      <c r="E11" s="17">
        <f t="shared" si="1"/>
        <v>52746.13322299999</v>
      </c>
      <c r="F11" s="17">
        <f t="shared" si="2"/>
        <v>54269.057847199976</v>
      </c>
      <c r="G11" s="17">
        <f t="shared" si="0"/>
        <v>51223.208598800004</v>
      </c>
      <c r="H11" s="17">
        <f t="shared" si="3"/>
        <v>-652.68198179999422</v>
      </c>
      <c r="I11" s="17">
        <f t="shared" si="4"/>
        <v>50570.52661700001</v>
      </c>
      <c r="J11" s="17">
        <f t="shared" si="5"/>
        <v>450.52661700001045</v>
      </c>
      <c r="K11" s="17">
        <f t="shared" si="6"/>
        <v>8.9889588387871196E-3</v>
      </c>
      <c r="L11" s="17">
        <f t="shared" si="7"/>
        <v>0.898895883878712</v>
      </c>
    </row>
    <row r="12" spans="1:14" x14ac:dyDescent="0.25">
      <c r="A12" s="9">
        <v>10</v>
      </c>
      <c r="B12" s="9">
        <v>2019</v>
      </c>
      <c r="C12" s="3">
        <v>47070</v>
      </c>
      <c r="E12" s="17">
        <f t="shared" si="1"/>
        <v>51043.293256099991</v>
      </c>
      <c r="F12" s="17">
        <f t="shared" si="2"/>
        <v>53301.328469869972</v>
      </c>
      <c r="G12" s="17">
        <f t="shared" si="0"/>
        <v>48785.25804233001</v>
      </c>
      <c r="H12" s="17">
        <f t="shared" si="3"/>
        <v>-967.72937732999196</v>
      </c>
      <c r="I12" s="17">
        <f t="shared" si="4"/>
        <v>47817.52866500002</v>
      </c>
      <c r="J12" s="17">
        <f t="shared" si="5"/>
        <v>747.52866500001983</v>
      </c>
      <c r="K12" s="17">
        <f t="shared" si="6"/>
        <v>1.5881212343318882E-2</v>
      </c>
      <c r="L12" s="17">
        <f t="shared" si="7"/>
        <v>1.5881212343318882</v>
      </c>
      <c r="M12" s="17"/>
    </row>
    <row r="13" spans="1:14" x14ac:dyDescent="0.25">
      <c r="K13" s="12" t="s">
        <v>11</v>
      </c>
      <c r="L13" s="22">
        <f>SUM(L4:L12)</f>
        <v>17.916227970487284</v>
      </c>
      <c r="N13" s="17"/>
    </row>
    <row r="14" spans="1:14" x14ac:dyDescent="0.25">
      <c r="K14" s="12" t="s">
        <v>5</v>
      </c>
      <c r="L14" s="22">
        <f>L13/10</f>
        <v>1.7916227970487284</v>
      </c>
      <c r="N14" s="17"/>
    </row>
    <row r="22" spans="12:12" x14ac:dyDescent="0.25">
      <c r="L22" s="14"/>
    </row>
  </sheetData>
  <mergeCells count="1">
    <mergeCell ref="A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13" workbookViewId="0">
      <selection activeCell="I15" sqref="I15"/>
    </sheetView>
  </sheetViews>
  <sheetFormatPr defaultRowHeight="15" x14ac:dyDescent="0.25"/>
  <cols>
    <col min="1" max="1" width="8.5703125" style="11" customWidth="1"/>
    <col min="2" max="2" width="9.42578125" style="11" customWidth="1"/>
    <col min="3" max="3" width="17.7109375" style="11" customWidth="1"/>
    <col min="4" max="4" width="9.140625" style="11"/>
    <col min="5" max="5" width="12.140625" style="11" customWidth="1"/>
    <col min="6" max="6" width="11.42578125" style="11" customWidth="1"/>
    <col min="7" max="8" width="13" style="11" customWidth="1"/>
    <col min="9" max="9" width="14.42578125" style="11" customWidth="1"/>
    <col min="10" max="10" width="12" style="11" customWidth="1"/>
    <col min="11" max="11" width="13.140625" style="11" customWidth="1"/>
    <col min="12" max="12" width="10.28515625" style="11" customWidth="1"/>
    <col min="13" max="13" width="9.140625" style="11"/>
  </cols>
  <sheetData>
    <row r="1" spans="1:13" ht="15.75" x14ac:dyDescent="0.25">
      <c r="A1" s="24" t="s">
        <v>14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 ht="15.75" x14ac:dyDescent="0.25">
      <c r="A2" s="5" t="s">
        <v>0</v>
      </c>
      <c r="B2" s="5" t="s">
        <v>1</v>
      </c>
      <c r="C2" s="4" t="s">
        <v>6</v>
      </c>
      <c r="D2" s="6" t="s">
        <v>7</v>
      </c>
      <c r="E2" s="3" t="s">
        <v>2</v>
      </c>
      <c r="F2" s="3" t="s">
        <v>3</v>
      </c>
      <c r="G2" s="7"/>
      <c r="H2" s="8"/>
      <c r="I2" s="8"/>
      <c r="J2" s="8"/>
      <c r="K2" s="8"/>
      <c r="L2" s="8" t="s">
        <v>4</v>
      </c>
    </row>
    <row r="3" spans="1:13" x14ac:dyDescent="0.25">
      <c r="A3" s="9">
        <v>1</v>
      </c>
      <c r="B3" s="9">
        <v>2010</v>
      </c>
      <c r="C3" s="3">
        <v>59000</v>
      </c>
      <c r="D3" s="3">
        <v>0.5</v>
      </c>
      <c r="E3" s="17">
        <f>C3</f>
        <v>59000</v>
      </c>
      <c r="F3" s="17">
        <f>C3</f>
        <v>59000</v>
      </c>
      <c r="G3" s="17">
        <f>2*E3-F3</f>
        <v>59000</v>
      </c>
      <c r="H3" s="17">
        <f>D3*(E3-F3)/(1-D3)</f>
        <v>0</v>
      </c>
      <c r="I3" s="17">
        <v>0</v>
      </c>
      <c r="J3" s="17" t="s">
        <v>8</v>
      </c>
      <c r="K3" s="17" t="s">
        <v>8</v>
      </c>
      <c r="L3" s="17" t="s">
        <v>8</v>
      </c>
    </row>
    <row r="4" spans="1:13" x14ac:dyDescent="0.25">
      <c r="A4" s="9">
        <v>2</v>
      </c>
      <c r="B4" s="9">
        <v>2011</v>
      </c>
      <c r="C4" s="3">
        <v>53700</v>
      </c>
      <c r="E4" s="17">
        <f>$D$3*C4+(1-$D$3)*E3</f>
        <v>56350</v>
      </c>
      <c r="F4" s="17">
        <f>$D$3*E4+(1-$D$3)*F3</f>
        <v>57675</v>
      </c>
      <c r="G4" s="17">
        <f>2*E4-F4</f>
        <v>55025</v>
      </c>
      <c r="H4" s="17">
        <f>$D$3*(E4-F4)/(1-$D$3)</f>
        <v>-1325</v>
      </c>
      <c r="I4" s="17">
        <f>G4+H4</f>
        <v>53700</v>
      </c>
      <c r="J4" s="17">
        <f>ABS(C4-I4)</f>
        <v>0</v>
      </c>
      <c r="K4" s="17">
        <f>J4/C4</f>
        <v>0</v>
      </c>
      <c r="L4" s="17">
        <f>100*K4</f>
        <v>0</v>
      </c>
    </row>
    <row r="5" spans="1:13" x14ac:dyDescent="0.25">
      <c r="A5" s="9">
        <v>3</v>
      </c>
      <c r="B5" s="9">
        <v>2012</v>
      </c>
      <c r="C5" s="3">
        <v>51800</v>
      </c>
      <c r="E5" s="17">
        <f t="shared" ref="E5:E12" si="0">$D$3*C5+(1-$D$3)*E4</f>
        <v>54075</v>
      </c>
      <c r="F5" s="17">
        <f t="shared" ref="F5:F11" si="1">$D$3*E5+(1-$D$3)*F4</f>
        <v>55875</v>
      </c>
      <c r="G5" s="17">
        <f t="shared" ref="G5:G11" si="2">2*E5-F5</f>
        <v>52275</v>
      </c>
      <c r="H5" s="17">
        <f t="shared" ref="H5:H12" si="3">$D$3*(E5-F5)/(1-$D$3)</f>
        <v>-1800</v>
      </c>
      <c r="I5" s="17">
        <f t="shared" ref="I5:I12" si="4">G5+H5</f>
        <v>50475</v>
      </c>
      <c r="J5" s="17">
        <f t="shared" ref="J5:J12" si="5">ABS(C5-I5)</f>
        <v>1325</v>
      </c>
      <c r="K5" s="17">
        <f t="shared" ref="K5:K12" si="6">J5/C5</f>
        <v>2.557915057915058E-2</v>
      </c>
      <c r="L5" s="17">
        <f t="shared" ref="L5:L12" si="7">K5*100</f>
        <v>2.557915057915058</v>
      </c>
    </row>
    <row r="6" spans="1:13" x14ac:dyDescent="0.25">
      <c r="A6" s="9">
        <v>4</v>
      </c>
      <c r="B6" s="9">
        <v>2013</v>
      </c>
      <c r="C6" s="3">
        <v>56400</v>
      </c>
      <c r="E6" s="17">
        <f t="shared" si="0"/>
        <v>55237.5</v>
      </c>
      <c r="F6" s="17">
        <f t="shared" si="1"/>
        <v>55556.25</v>
      </c>
      <c r="G6" s="17">
        <f t="shared" si="2"/>
        <v>54918.75</v>
      </c>
      <c r="H6" s="17">
        <f t="shared" si="3"/>
        <v>-318.75</v>
      </c>
      <c r="I6" s="17">
        <f t="shared" si="4"/>
        <v>54600</v>
      </c>
      <c r="J6" s="17">
        <f t="shared" si="5"/>
        <v>1800</v>
      </c>
      <c r="K6" s="17">
        <f t="shared" si="6"/>
        <v>3.1914893617021274E-2</v>
      </c>
      <c r="L6" s="17">
        <f t="shared" si="7"/>
        <v>3.1914893617021276</v>
      </c>
    </row>
    <row r="7" spans="1:13" x14ac:dyDescent="0.25">
      <c r="A7" s="9">
        <v>5</v>
      </c>
      <c r="B7" s="9">
        <v>2014</v>
      </c>
      <c r="C7" s="3">
        <v>52600</v>
      </c>
      <c r="E7" s="17">
        <f t="shared" si="0"/>
        <v>53918.75</v>
      </c>
      <c r="F7" s="17">
        <f t="shared" si="1"/>
        <v>54737.5</v>
      </c>
      <c r="G7" s="17">
        <f t="shared" si="2"/>
        <v>53100</v>
      </c>
      <c r="H7" s="17">
        <f t="shared" si="3"/>
        <v>-818.75</v>
      </c>
      <c r="I7" s="17">
        <f t="shared" si="4"/>
        <v>52281.25</v>
      </c>
      <c r="J7" s="17">
        <f t="shared" si="5"/>
        <v>318.75</v>
      </c>
      <c r="K7" s="17">
        <f t="shared" si="6"/>
        <v>6.0598859315589351E-3</v>
      </c>
      <c r="L7" s="17">
        <f t="shared" si="7"/>
        <v>0.60598859315589348</v>
      </c>
    </row>
    <row r="8" spans="1:13" x14ac:dyDescent="0.25">
      <c r="A8" s="9">
        <v>6</v>
      </c>
      <c r="B8" s="9">
        <v>2015</v>
      </c>
      <c r="C8" s="3">
        <v>53850</v>
      </c>
      <c r="E8" s="17">
        <f t="shared" si="0"/>
        <v>53884.375</v>
      </c>
      <c r="F8" s="17">
        <f t="shared" si="1"/>
        <v>54310.9375</v>
      </c>
      <c r="G8" s="17">
        <f t="shared" si="2"/>
        <v>53457.8125</v>
      </c>
      <c r="H8" s="17">
        <f t="shared" si="3"/>
        <v>-426.5625</v>
      </c>
      <c r="I8" s="17">
        <f t="shared" si="4"/>
        <v>53031.25</v>
      </c>
      <c r="J8" s="17">
        <f t="shared" si="5"/>
        <v>818.75</v>
      </c>
      <c r="K8" s="17">
        <f t="shared" si="6"/>
        <v>1.5204271123491179E-2</v>
      </c>
      <c r="L8" s="17">
        <f t="shared" si="7"/>
        <v>1.520427112349118</v>
      </c>
    </row>
    <row r="9" spans="1:13" x14ac:dyDescent="0.25">
      <c r="A9" s="9">
        <v>7</v>
      </c>
      <c r="B9" s="9">
        <v>2016</v>
      </c>
      <c r="C9" s="3">
        <v>52860</v>
      </c>
      <c r="E9" s="17">
        <f t="shared" si="0"/>
        <v>53372.1875</v>
      </c>
      <c r="F9" s="17">
        <f t="shared" si="1"/>
        <v>53841.5625</v>
      </c>
      <c r="G9" s="17">
        <f t="shared" si="2"/>
        <v>52902.8125</v>
      </c>
      <c r="H9" s="17">
        <f t="shared" si="3"/>
        <v>-469.375</v>
      </c>
      <c r="I9" s="17">
        <f t="shared" si="4"/>
        <v>52433.4375</v>
      </c>
      <c r="J9" s="17">
        <f t="shared" si="5"/>
        <v>426.5625</v>
      </c>
      <c r="K9" s="17">
        <f t="shared" si="6"/>
        <v>8.0696651532349596E-3</v>
      </c>
      <c r="L9" s="17">
        <f t="shared" si="7"/>
        <v>0.80696651532349595</v>
      </c>
    </row>
    <row r="10" spans="1:13" x14ac:dyDescent="0.25">
      <c r="A10" s="9">
        <v>8</v>
      </c>
      <c r="B10" s="9">
        <v>2017</v>
      </c>
      <c r="C10" s="3">
        <v>53380</v>
      </c>
      <c r="E10" s="17">
        <f t="shared" si="0"/>
        <v>53376.09375</v>
      </c>
      <c r="F10" s="17">
        <f t="shared" si="1"/>
        <v>53608.828125</v>
      </c>
      <c r="G10" s="17">
        <f t="shared" si="2"/>
        <v>53143.359375</v>
      </c>
      <c r="H10" s="17">
        <f t="shared" si="3"/>
        <v>-232.734375</v>
      </c>
      <c r="I10" s="17">
        <f t="shared" si="4"/>
        <v>52910.625</v>
      </c>
      <c r="J10" s="17">
        <f t="shared" si="5"/>
        <v>469.375</v>
      </c>
      <c r="K10" s="17">
        <f t="shared" si="6"/>
        <v>8.7930872986137134E-3</v>
      </c>
      <c r="L10" s="17">
        <f t="shared" si="7"/>
        <v>0.87930872986137132</v>
      </c>
    </row>
    <row r="11" spans="1:13" x14ac:dyDescent="0.25">
      <c r="A11" s="9">
        <v>9</v>
      </c>
      <c r="B11" s="9">
        <v>2018</v>
      </c>
      <c r="C11" s="3">
        <v>50120</v>
      </c>
      <c r="E11" s="17">
        <f t="shared" si="0"/>
        <v>51748.046875</v>
      </c>
      <c r="F11" s="17">
        <f t="shared" si="1"/>
        <v>52678.4375</v>
      </c>
      <c r="G11" s="17">
        <f t="shared" si="2"/>
        <v>50817.65625</v>
      </c>
      <c r="H11" s="17">
        <f t="shared" si="3"/>
        <v>-930.390625</v>
      </c>
      <c r="I11" s="17">
        <f t="shared" si="4"/>
        <v>49887.265625</v>
      </c>
      <c r="J11" s="17">
        <f t="shared" si="5"/>
        <v>232.734375</v>
      </c>
      <c r="K11" s="17">
        <f t="shared" si="6"/>
        <v>4.6435429968076612E-3</v>
      </c>
      <c r="L11" s="17">
        <f t="shared" si="7"/>
        <v>0.46435429968076614</v>
      </c>
    </row>
    <row r="12" spans="1:13" x14ac:dyDescent="0.25">
      <c r="A12" s="9">
        <v>10</v>
      </c>
      <c r="B12" s="9">
        <v>2019</v>
      </c>
      <c r="C12" s="3">
        <v>47070</v>
      </c>
      <c r="E12" s="17">
        <f t="shared" si="0"/>
        <v>49409.0234375</v>
      </c>
      <c r="F12" s="17">
        <f>$D$3*E12+(1-$D$3)*F11</f>
        <v>51043.73046875</v>
      </c>
      <c r="G12" s="17">
        <f>2*E12-F12</f>
        <v>47774.31640625</v>
      </c>
      <c r="H12" s="17">
        <f t="shared" si="3"/>
        <v>-1634.70703125</v>
      </c>
      <c r="I12" s="17">
        <f t="shared" si="4"/>
        <v>46139.609375</v>
      </c>
      <c r="J12" s="17">
        <f t="shared" si="5"/>
        <v>930.390625</v>
      </c>
      <c r="K12" s="17">
        <f t="shared" si="6"/>
        <v>1.9766106330996389E-2</v>
      </c>
      <c r="L12" s="17">
        <f t="shared" si="7"/>
        <v>1.9766106330996389</v>
      </c>
      <c r="M12" s="17"/>
    </row>
    <row r="13" spans="1:13" x14ac:dyDescent="0.25">
      <c r="A13" s="11">
        <v>11</v>
      </c>
      <c r="B13" s="26">
        <v>2020</v>
      </c>
      <c r="C13" s="27">
        <v>46139.609375</v>
      </c>
      <c r="I13" s="17">
        <f>G12+H12*1</f>
        <v>46139.609375</v>
      </c>
      <c r="K13" s="28" t="s">
        <v>11</v>
      </c>
      <c r="L13" s="29">
        <f>SUM(L4:L12)</f>
        <v>12.003060303087469</v>
      </c>
    </row>
    <row r="14" spans="1:13" x14ac:dyDescent="0.25">
      <c r="A14" s="19">
        <v>12</v>
      </c>
      <c r="B14" s="26">
        <v>2021</v>
      </c>
      <c r="C14" s="27">
        <v>44504.90234375</v>
      </c>
      <c r="I14" s="17">
        <f>G12+H12*2</f>
        <v>44504.90234375</v>
      </c>
      <c r="K14" s="28" t="s">
        <v>5</v>
      </c>
      <c r="L14" s="29">
        <f>L13/10</f>
        <v>1.2003060303087469</v>
      </c>
    </row>
    <row r="15" spans="1:13" x14ac:dyDescent="0.25">
      <c r="A15" s="19">
        <v>13</v>
      </c>
      <c r="B15" s="26">
        <v>2022</v>
      </c>
      <c r="C15" s="27">
        <v>42870.1953125</v>
      </c>
      <c r="I15" s="17">
        <f>G12+H12*3</f>
        <v>42870.1953125</v>
      </c>
    </row>
    <row r="16" spans="1:13" x14ac:dyDescent="0.25">
      <c r="A16" s="19">
        <v>14</v>
      </c>
      <c r="B16" s="26">
        <v>2023</v>
      </c>
      <c r="C16" s="27">
        <v>41235.48828125</v>
      </c>
      <c r="I16" s="17">
        <f>G12+H12*4</f>
        <v>41235.48828125</v>
      </c>
    </row>
    <row r="17" spans="1:12" x14ac:dyDescent="0.25">
      <c r="A17" s="19">
        <v>15</v>
      </c>
      <c r="B17" s="26">
        <v>2024</v>
      </c>
      <c r="C17" s="27">
        <v>39600.78125</v>
      </c>
      <c r="I17" s="17">
        <f>G12+H12*5</f>
        <v>39600.78125</v>
      </c>
    </row>
    <row r="18" spans="1:12" x14ac:dyDescent="0.25">
      <c r="A18" s="19">
        <v>16</v>
      </c>
      <c r="B18" s="26">
        <v>2025</v>
      </c>
      <c r="C18" s="27">
        <v>37966.07421875</v>
      </c>
      <c r="I18" s="17">
        <f>G12+H12*6</f>
        <v>37966.07421875</v>
      </c>
    </row>
    <row r="19" spans="1:12" x14ac:dyDescent="0.25">
      <c r="A19" s="19">
        <v>17</v>
      </c>
      <c r="B19" s="26">
        <v>2026</v>
      </c>
      <c r="C19" s="27">
        <v>36331.3671875</v>
      </c>
      <c r="I19" s="17">
        <f>G12+H12*7</f>
        <v>36331.3671875</v>
      </c>
    </row>
    <row r="20" spans="1:12" x14ac:dyDescent="0.25">
      <c r="A20" s="19">
        <v>18</v>
      </c>
      <c r="B20" s="26">
        <v>2027</v>
      </c>
      <c r="C20" s="27">
        <v>34696.66015625</v>
      </c>
      <c r="I20" s="17">
        <f>G12+H12*8</f>
        <v>34696.66015625</v>
      </c>
    </row>
    <row r="21" spans="1:12" x14ac:dyDescent="0.25">
      <c r="A21" s="19">
        <v>19</v>
      </c>
      <c r="B21" s="26">
        <v>2028</v>
      </c>
      <c r="C21" s="27">
        <v>33061.953125</v>
      </c>
      <c r="I21" s="17">
        <f>G12+H12*9</f>
        <v>33061.953125</v>
      </c>
      <c r="L21" s="14"/>
    </row>
    <row r="22" spans="1:12" x14ac:dyDescent="0.25">
      <c r="A22" s="19">
        <v>20</v>
      </c>
      <c r="B22" s="26">
        <v>2029</v>
      </c>
      <c r="C22" s="27">
        <v>31427.24609375</v>
      </c>
      <c r="I22" s="17">
        <f>G12+H12*10</f>
        <v>31427.24609375</v>
      </c>
    </row>
  </sheetData>
  <mergeCells count="1">
    <mergeCell ref="A1:L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M12" sqref="M12"/>
    </sheetView>
  </sheetViews>
  <sheetFormatPr defaultRowHeight="15" x14ac:dyDescent="0.25"/>
  <cols>
    <col min="3" max="3" width="17.28515625" customWidth="1"/>
    <col min="5" max="5" width="11.28515625" customWidth="1"/>
    <col min="6" max="6" width="13.28515625" customWidth="1"/>
    <col min="7" max="8" width="12.140625" customWidth="1"/>
    <col min="9" max="9" width="13" customWidth="1"/>
    <col min="10" max="10" width="14.42578125" customWidth="1"/>
    <col min="11" max="11" width="14.85546875" customWidth="1"/>
    <col min="12" max="12" width="13.5703125" customWidth="1"/>
    <col min="14" max="14" width="15.140625" customWidth="1"/>
  </cols>
  <sheetData>
    <row r="1" spans="1:13" ht="15.75" x14ac:dyDescent="0.25">
      <c r="A1" s="24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 ht="15.75" x14ac:dyDescent="0.25">
      <c r="A2" s="5" t="s">
        <v>0</v>
      </c>
      <c r="B2" s="5" t="s">
        <v>1</v>
      </c>
      <c r="C2" s="4" t="s">
        <v>6</v>
      </c>
      <c r="D2" s="6" t="s">
        <v>7</v>
      </c>
      <c r="E2" s="3" t="s">
        <v>2</v>
      </c>
      <c r="F2" s="3" t="s">
        <v>3</v>
      </c>
      <c r="G2" s="7"/>
      <c r="H2" s="8"/>
      <c r="I2" s="8"/>
      <c r="J2" s="8"/>
      <c r="K2" s="8"/>
      <c r="L2" s="8" t="s">
        <v>4</v>
      </c>
    </row>
    <row r="3" spans="1:13" x14ac:dyDescent="0.25">
      <c r="A3" s="9">
        <v>1</v>
      </c>
      <c r="B3" s="9">
        <v>2010</v>
      </c>
      <c r="C3" s="3">
        <v>59000</v>
      </c>
      <c r="D3" s="3">
        <v>0.7</v>
      </c>
      <c r="E3" s="17">
        <f>C3</f>
        <v>59000</v>
      </c>
      <c r="F3" s="17">
        <f>C3</f>
        <v>59000</v>
      </c>
      <c r="G3" s="17">
        <f>2*E3-F3</f>
        <v>59000</v>
      </c>
      <c r="H3" s="17">
        <f>D3*(E3-F3)/(1-D3)</f>
        <v>0</v>
      </c>
      <c r="I3" s="17">
        <v>0</v>
      </c>
      <c r="J3" s="17" t="s">
        <v>8</v>
      </c>
      <c r="K3" s="17" t="s">
        <v>8</v>
      </c>
      <c r="L3" s="17" t="s">
        <v>8</v>
      </c>
    </row>
    <row r="4" spans="1:13" x14ac:dyDescent="0.25">
      <c r="A4" s="9">
        <v>2</v>
      </c>
      <c r="B4" s="9">
        <v>2011</v>
      </c>
      <c r="C4" s="3">
        <v>53700</v>
      </c>
      <c r="D4" s="11"/>
      <c r="E4" s="17">
        <f>$D$3*C4+(1-$D$3)*E3</f>
        <v>55290</v>
      </c>
      <c r="F4" s="17">
        <f>$D$3*E4+(1-$D$3)*F3</f>
        <v>56403</v>
      </c>
      <c r="G4" s="17">
        <f t="shared" ref="G4:G12" si="0">2*E4-F4</f>
        <v>54177</v>
      </c>
      <c r="H4" s="17">
        <f>$D$3*(E4-F4)/(1-$D$3)</f>
        <v>-2596.9999999999991</v>
      </c>
      <c r="I4" s="17">
        <f>G4+H4</f>
        <v>51580</v>
      </c>
      <c r="J4" s="17">
        <f>ABS(C4-I4)</f>
        <v>2120</v>
      </c>
      <c r="K4" s="17">
        <f>J4/C4</f>
        <v>3.9478584729981378E-2</v>
      </c>
      <c r="L4" s="17">
        <f>K4*100</f>
        <v>3.9478584729981376</v>
      </c>
    </row>
    <row r="5" spans="1:13" x14ac:dyDescent="0.25">
      <c r="A5" s="9">
        <v>3</v>
      </c>
      <c r="B5" s="9">
        <v>2012</v>
      </c>
      <c r="C5" s="3">
        <v>51800</v>
      </c>
      <c r="D5" s="11"/>
      <c r="E5" s="17">
        <f t="shared" ref="E5:E12" si="1">$D$3*C5+(1-$D$3)*E4</f>
        <v>52847</v>
      </c>
      <c r="F5" s="17">
        <f t="shared" ref="F5:F12" si="2">$D$3*E5+(1-$D$3)*F4</f>
        <v>53913.799999999996</v>
      </c>
      <c r="G5" s="17">
        <f t="shared" si="0"/>
        <v>51780.200000000004</v>
      </c>
      <c r="H5" s="17">
        <f t="shared" ref="H5:H12" si="3">$D$3*(E5-F5)/(1-$D$3)</f>
        <v>-2489.1999999999894</v>
      </c>
      <c r="I5" s="17">
        <f t="shared" ref="I5:I12" si="4">G5+H5</f>
        <v>49291.000000000015</v>
      </c>
      <c r="J5" s="17">
        <f t="shared" ref="J5:J12" si="5">ABS(C5-I5)</f>
        <v>2508.9999999999854</v>
      </c>
      <c r="K5" s="17">
        <f t="shared" ref="K5:K12" si="6">J5/C5</f>
        <v>4.8436293436293153E-2</v>
      </c>
      <c r="L5" s="17">
        <f t="shared" ref="L5:L12" si="7">K5*100</f>
        <v>4.8436293436293152</v>
      </c>
    </row>
    <row r="6" spans="1:13" x14ac:dyDescent="0.25">
      <c r="A6" s="9">
        <v>4</v>
      </c>
      <c r="B6" s="9">
        <v>2013</v>
      </c>
      <c r="C6" s="3">
        <v>56400</v>
      </c>
      <c r="D6" s="11"/>
      <c r="E6" s="17">
        <f t="shared" si="1"/>
        <v>55334.100000000006</v>
      </c>
      <c r="F6" s="17">
        <f t="shared" si="2"/>
        <v>54908.01</v>
      </c>
      <c r="G6" s="17">
        <f t="shared" si="0"/>
        <v>55760.19000000001</v>
      </c>
      <c r="H6" s="17">
        <f t="shared" si="3"/>
        <v>994.21000000000868</v>
      </c>
      <c r="I6" s="17">
        <f t="shared" si="4"/>
        <v>56754.400000000016</v>
      </c>
      <c r="J6" s="17">
        <f t="shared" si="5"/>
        <v>354.40000000001601</v>
      </c>
      <c r="K6" s="17">
        <f t="shared" si="6"/>
        <v>6.283687943262695E-3</v>
      </c>
      <c r="L6" s="17">
        <f t="shared" si="7"/>
        <v>0.62836879432626946</v>
      </c>
    </row>
    <row r="7" spans="1:13" x14ac:dyDescent="0.25">
      <c r="A7" s="9">
        <v>5</v>
      </c>
      <c r="B7" s="9">
        <v>2014</v>
      </c>
      <c r="C7" s="3">
        <v>52600</v>
      </c>
      <c r="D7" s="11"/>
      <c r="E7" s="17">
        <f t="shared" si="1"/>
        <v>53420.23</v>
      </c>
      <c r="F7" s="17">
        <f t="shared" si="2"/>
        <v>53866.563999999998</v>
      </c>
      <c r="G7" s="17">
        <f t="shared" si="0"/>
        <v>52973.896000000008</v>
      </c>
      <c r="H7" s="17">
        <f t="shared" si="3"/>
        <v>-1041.4459999999888</v>
      </c>
      <c r="I7" s="17">
        <f t="shared" si="4"/>
        <v>51932.450000000019</v>
      </c>
      <c r="J7" s="17">
        <f t="shared" si="5"/>
        <v>667.54999999998108</v>
      </c>
      <c r="K7" s="17">
        <f t="shared" si="6"/>
        <v>1.269106463878291E-2</v>
      </c>
      <c r="L7" s="17">
        <f t="shared" si="7"/>
        <v>1.269106463878291</v>
      </c>
    </row>
    <row r="8" spans="1:13" x14ac:dyDescent="0.25">
      <c r="A8" s="9">
        <v>6</v>
      </c>
      <c r="B8" s="9">
        <v>2015</v>
      </c>
      <c r="C8" s="3">
        <v>53850</v>
      </c>
      <c r="D8" s="11"/>
      <c r="E8" s="17">
        <f t="shared" si="1"/>
        <v>53721.069000000003</v>
      </c>
      <c r="F8" s="17">
        <f t="shared" si="2"/>
        <v>53764.717499999999</v>
      </c>
      <c r="G8" s="17">
        <f t="shared" si="0"/>
        <v>53677.420500000007</v>
      </c>
      <c r="H8" s="17">
        <f t="shared" si="3"/>
        <v>-101.84649999998993</v>
      </c>
      <c r="I8" s="17">
        <f t="shared" si="4"/>
        <v>53575.574000000015</v>
      </c>
      <c r="J8" s="17">
        <f t="shared" si="5"/>
        <v>274.42599999998492</v>
      </c>
      <c r="K8" s="17">
        <f t="shared" si="6"/>
        <v>5.0961188486533873E-3</v>
      </c>
      <c r="L8" s="17">
        <f t="shared" si="7"/>
        <v>0.5096118848653387</v>
      </c>
    </row>
    <row r="9" spans="1:13" x14ac:dyDescent="0.25">
      <c r="A9" s="9">
        <v>7</v>
      </c>
      <c r="B9" s="9">
        <v>2016</v>
      </c>
      <c r="C9" s="3">
        <v>52860</v>
      </c>
      <c r="D9" s="11"/>
      <c r="E9" s="17">
        <f t="shared" si="1"/>
        <v>53118.320700000004</v>
      </c>
      <c r="F9" s="17">
        <f t="shared" si="2"/>
        <v>53312.239740000005</v>
      </c>
      <c r="G9" s="17">
        <f t="shared" si="0"/>
        <v>52924.401660000003</v>
      </c>
      <c r="H9" s="17">
        <f t="shared" si="3"/>
        <v>-452.47776000000152</v>
      </c>
      <c r="I9" s="17">
        <f t="shared" si="4"/>
        <v>52471.923900000002</v>
      </c>
      <c r="J9" s="17">
        <f t="shared" si="5"/>
        <v>388.07609999999841</v>
      </c>
      <c r="K9" s="17">
        <f t="shared" si="6"/>
        <v>7.3415834279227845E-3</v>
      </c>
      <c r="L9" s="17">
        <f t="shared" si="7"/>
        <v>0.73415834279227843</v>
      </c>
    </row>
    <row r="10" spans="1:13" x14ac:dyDescent="0.25">
      <c r="A10" s="9">
        <v>8</v>
      </c>
      <c r="B10" s="9">
        <v>2017</v>
      </c>
      <c r="C10" s="3">
        <v>53380</v>
      </c>
      <c r="D10" s="11"/>
      <c r="E10" s="17">
        <f t="shared" si="1"/>
        <v>53301.496210000005</v>
      </c>
      <c r="F10" s="17">
        <f t="shared" si="2"/>
        <v>53304.719269000001</v>
      </c>
      <c r="G10" s="17">
        <f t="shared" si="0"/>
        <v>53298.273151000009</v>
      </c>
      <c r="H10" s="17">
        <f t="shared" si="3"/>
        <v>-7.5204709999913257</v>
      </c>
      <c r="I10" s="17">
        <f t="shared" si="4"/>
        <v>53290.75268000002</v>
      </c>
      <c r="J10" s="17">
        <f t="shared" si="5"/>
        <v>89.247319999980391</v>
      </c>
      <c r="K10" s="17">
        <f t="shared" si="6"/>
        <v>1.6719243162229374E-3</v>
      </c>
      <c r="L10" s="17">
        <f t="shared" si="7"/>
        <v>0.16719243162229375</v>
      </c>
    </row>
    <row r="11" spans="1:13" x14ac:dyDescent="0.25">
      <c r="A11" s="9">
        <v>9</v>
      </c>
      <c r="B11" s="9">
        <v>2018</v>
      </c>
      <c r="C11" s="3">
        <v>50120</v>
      </c>
      <c r="D11" s="11"/>
      <c r="E11" s="17">
        <f t="shared" si="1"/>
        <v>51074.448863000005</v>
      </c>
      <c r="F11" s="17">
        <f t="shared" si="2"/>
        <v>51743.5299848</v>
      </c>
      <c r="G11" s="17">
        <f t="shared" si="0"/>
        <v>50405.367741200011</v>
      </c>
      <c r="H11" s="17">
        <f t="shared" si="3"/>
        <v>-1561.1892841999866</v>
      </c>
      <c r="I11" s="17">
        <f t="shared" si="4"/>
        <v>48844.178457000024</v>
      </c>
      <c r="J11" s="17">
        <f t="shared" si="5"/>
        <v>1275.8215429999764</v>
      </c>
      <c r="K11" s="17">
        <f t="shared" si="6"/>
        <v>2.5455338048682687E-2</v>
      </c>
      <c r="L11" s="17">
        <f t="shared" si="7"/>
        <v>2.5455338048682687</v>
      </c>
    </row>
    <row r="12" spans="1:13" x14ac:dyDescent="0.25">
      <c r="A12" s="9">
        <v>10</v>
      </c>
      <c r="B12" s="9">
        <v>2019</v>
      </c>
      <c r="C12" s="3">
        <v>47070</v>
      </c>
      <c r="D12" s="11"/>
      <c r="E12" s="17">
        <f t="shared" si="1"/>
        <v>48271.334658899999</v>
      </c>
      <c r="F12" s="17">
        <f t="shared" si="2"/>
        <v>49312.993256670001</v>
      </c>
      <c r="G12" s="17">
        <f t="shared" si="0"/>
        <v>47229.676061129998</v>
      </c>
      <c r="H12" s="17">
        <f t="shared" si="3"/>
        <v>-2430.5367281300032</v>
      </c>
      <c r="I12" s="17">
        <f t="shared" si="4"/>
        <v>44799.139332999992</v>
      </c>
      <c r="J12" s="17">
        <f t="shared" si="5"/>
        <v>2270.8606670000081</v>
      </c>
      <c r="K12" s="17">
        <f t="shared" si="6"/>
        <v>4.8244331145103209E-2</v>
      </c>
      <c r="L12" s="17">
        <f t="shared" si="7"/>
        <v>4.8244331145103212</v>
      </c>
      <c r="M12" s="18"/>
    </row>
    <row r="13" spans="1:13" x14ac:dyDescent="0.25">
      <c r="K13" s="12" t="s">
        <v>11</v>
      </c>
      <c r="L13" s="22">
        <f>SUM(L4:L12)</f>
        <v>19.469892653490511</v>
      </c>
    </row>
    <row r="14" spans="1:13" x14ac:dyDescent="0.25">
      <c r="K14" s="12" t="s">
        <v>5</v>
      </c>
      <c r="L14" s="22">
        <f>L13/10</f>
        <v>1.946989265349051</v>
      </c>
    </row>
  </sheetData>
  <mergeCells count="1">
    <mergeCell ref="A1:L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A7" workbookViewId="0">
      <selection activeCell="L23" sqref="L23"/>
    </sheetView>
  </sheetViews>
  <sheetFormatPr defaultRowHeight="15" x14ac:dyDescent="0.25"/>
  <cols>
    <col min="1" max="2" width="9.140625" style="11"/>
    <col min="3" max="3" width="18.7109375" style="11" customWidth="1"/>
    <col min="4" max="4" width="9.140625" style="11"/>
    <col min="5" max="5" width="11.85546875" style="11" customWidth="1"/>
    <col min="6" max="6" width="11.42578125" style="11" customWidth="1"/>
    <col min="7" max="8" width="12.42578125" style="11" customWidth="1"/>
    <col min="9" max="9" width="12" style="11" customWidth="1"/>
    <col min="10" max="10" width="12.42578125" style="11" customWidth="1"/>
    <col min="11" max="11" width="14.42578125" style="11" customWidth="1"/>
    <col min="12" max="12" width="11.140625" style="11" customWidth="1"/>
    <col min="13" max="13" width="9.140625" style="11"/>
    <col min="14" max="14" width="11.7109375" style="11" customWidth="1"/>
  </cols>
  <sheetData>
    <row r="1" spans="1:13" x14ac:dyDescent="0.25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 ht="15.75" x14ac:dyDescent="0.25">
      <c r="A2" s="5" t="s">
        <v>0</v>
      </c>
      <c r="B2" s="5" t="s">
        <v>1</v>
      </c>
      <c r="C2" s="4" t="s">
        <v>6</v>
      </c>
      <c r="D2" s="6" t="s">
        <v>7</v>
      </c>
      <c r="E2" s="3" t="s">
        <v>2</v>
      </c>
      <c r="F2" s="3" t="s">
        <v>3</v>
      </c>
      <c r="G2" s="7"/>
      <c r="H2" s="8"/>
      <c r="I2" s="8"/>
      <c r="J2" s="8"/>
      <c r="K2" s="8"/>
      <c r="L2" s="8" t="s">
        <v>4</v>
      </c>
    </row>
    <row r="3" spans="1:13" x14ac:dyDescent="0.25">
      <c r="A3" s="9">
        <v>1</v>
      </c>
      <c r="B3" s="9">
        <v>2010</v>
      </c>
      <c r="C3" s="3">
        <v>59000</v>
      </c>
      <c r="D3" s="3">
        <v>0.8</v>
      </c>
      <c r="E3" s="17">
        <f>C3</f>
        <v>59000</v>
      </c>
      <c r="F3" s="17">
        <f>C3</f>
        <v>59000</v>
      </c>
      <c r="G3" s="17">
        <f>2*E3-F3</f>
        <v>59000</v>
      </c>
      <c r="H3" s="17">
        <f>D3*(E3-F3)/(1-D3)</f>
        <v>0</v>
      </c>
      <c r="I3" s="17">
        <v>0</v>
      </c>
      <c r="J3" s="17" t="s">
        <v>8</v>
      </c>
      <c r="K3" s="17" t="s">
        <v>8</v>
      </c>
      <c r="L3" s="17" t="s">
        <v>8</v>
      </c>
    </row>
    <row r="4" spans="1:13" x14ac:dyDescent="0.25">
      <c r="A4" s="9">
        <v>2</v>
      </c>
      <c r="B4" s="9">
        <v>2011</v>
      </c>
      <c r="C4" s="3">
        <v>53700</v>
      </c>
      <c r="E4" s="17">
        <f>$D$3*C4+(1-$D$3)*E3</f>
        <v>54760</v>
      </c>
      <c r="F4" s="17">
        <f>$D$3*E4+(1-$D$3)*F3</f>
        <v>55608</v>
      </c>
      <c r="G4" s="17">
        <f t="shared" ref="G4:G12" si="0">2*E4-F4</f>
        <v>53912</v>
      </c>
      <c r="H4" s="17">
        <f>$D$3*(E4-F4)/(1-$D$3)</f>
        <v>-3392.0000000000014</v>
      </c>
      <c r="I4" s="17">
        <f>G4+H4</f>
        <v>50520</v>
      </c>
      <c r="J4" s="17">
        <f>ABS(C4-I4)</f>
        <v>3180</v>
      </c>
      <c r="K4" s="17">
        <f>J4/C4</f>
        <v>5.9217877094972067E-2</v>
      </c>
      <c r="L4" s="17">
        <f>K4*100</f>
        <v>5.9217877094972069</v>
      </c>
    </row>
    <row r="5" spans="1:13" x14ac:dyDescent="0.25">
      <c r="A5" s="9">
        <v>3</v>
      </c>
      <c r="B5" s="9">
        <v>2012</v>
      </c>
      <c r="C5" s="3">
        <v>51800</v>
      </c>
      <c r="E5" s="17">
        <f t="shared" ref="E5:E12" si="1">$D$3*C5+(1-$D$3)*E4</f>
        <v>52392</v>
      </c>
      <c r="F5" s="17">
        <f t="shared" ref="F5:F12" si="2">$D$3*E5+(1-$D$3)*F4</f>
        <v>53035.200000000004</v>
      </c>
      <c r="G5" s="17">
        <f t="shared" si="0"/>
        <v>51748.799999999996</v>
      </c>
      <c r="H5" s="17">
        <f t="shared" ref="H5:H12" si="3">$D$3*(E5-F5)/(1-$D$3)</f>
        <v>-2572.8000000000179</v>
      </c>
      <c r="I5" s="17">
        <f t="shared" ref="I5:I12" si="4">G5+H5</f>
        <v>49175.999999999978</v>
      </c>
      <c r="J5" s="17">
        <f t="shared" ref="J5:J12" si="5">ABS(C5-I5)</f>
        <v>2624.0000000000218</v>
      </c>
      <c r="K5" s="17">
        <f t="shared" ref="K5:K12" si="6">J5/C5</f>
        <v>5.0656370656371075E-2</v>
      </c>
      <c r="L5" s="17">
        <f t="shared" ref="L5:L12" si="7">K5*100</f>
        <v>5.065637065637107</v>
      </c>
    </row>
    <row r="6" spans="1:13" x14ac:dyDescent="0.25">
      <c r="A6" s="9">
        <v>4</v>
      </c>
      <c r="B6" s="9">
        <v>2013</v>
      </c>
      <c r="C6" s="3">
        <v>56400</v>
      </c>
      <c r="E6" s="17">
        <f t="shared" si="1"/>
        <v>55598.399999999994</v>
      </c>
      <c r="F6" s="17">
        <f t="shared" si="2"/>
        <v>55085.760000000002</v>
      </c>
      <c r="G6" s="17">
        <f t="shared" si="0"/>
        <v>56111.039999999986</v>
      </c>
      <c r="H6" s="17">
        <f t="shared" si="3"/>
        <v>2050.559999999969</v>
      </c>
      <c r="I6" s="17">
        <f t="shared" si="4"/>
        <v>58161.599999999955</v>
      </c>
      <c r="J6" s="17">
        <f t="shared" si="5"/>
        <v>1761.5999999999549</v>
      </c>
      <c r="K6" s="17">
        <f t="shared" si="6"/>
        <v>3.1234042553190691E-2</v>
      </c>
      <c r="L6" s="17">
        <f t="shared" si="7"/>
        <v>3.1234042553190693</v>
      </c>
    </row>
    <row r="7" spans="1:13" x14ac:dyDescent="0.25">
      <c r="A7" s="9">
        <v>5</v>
      </c>
      <c r="B7" s="9">
        <v>2014</v>
      </c>
      <c r="C7" s="3">
        <v>52600</v>
      </c>
      <c r="E7" s="17">
        <f t="shared" si="1"/>
        <v>53199.679999999993</v>
      </c>
      <c r="F7" s="17">
        <f t="shared" si="2"/>
        <v>53576.895999999993</v>
      </c>
      <c r="G7" s="17">
        <f t="shared" si="0"/>
        <v>52822.463999999993</v>
      </c>
      <c r="H7" s="17">
        <f t="shared" si="3"/>
        <v>-1508.8640000000019</v>
      </c>
      <c r="I7" s="17">
        <f t="shared" si="4"/>
        <v>51313.599999999991</v>
      </c>
      <c r="J7" s="17">
        <f t="shared" si="5"/>
        <v>1286.4000000000087</v>
      </c>
      <c r="K7" s="17">
        <f t="shared" si="6"/>
        <v>2.4456273764258719E-2</v>
      </c>
      <c r="L7" s="17">
        <f t="shared" si="7"/>
        <v>2.4456273764258718</v>
      </c>
    </row>
    <row r="8" spans="1:13" x14ac:dyDescent="0.25">
      <c r="A8" s="9">
        <v>6</v>
      </c>
      <c r="B8" s="9">
        <v>2015</v>
      </c>
      <c r="C8" s="3">
        <v>53850</v>
      </c>
      <c r="E8" s="17">
        <f t="shared" si="1"/>
        <v>53719.935999999994</v>
      </c>
      <c r="F8" s="17">
        <f t="shared" si="2"/>
        <v>53691.327999999994</v>
      </c>
      <c r="G8" s="17">
        <f t="shared" si="0"/>
        <v>53748.543999999994</v>
      </c>
      <c r="H8" s="17">
        <f t="shared" si="3"/>
        <v>114.43200000000073</v>
      </c>
      <c r="I8" s="17">
        <f t="shared" si="4"/>
        <v>53862.975999999995</v>
      </c>
      <c r="J8" s="17">
        <f t="shared" si="5"/>
        <v>12.975999999995111</v>
      </c>
      <c r="K8" s="17">
        <f t="shared" si="6"/>
        <v>2.4096564531095842E-4</v>
      </c>
      <c r="L8" s="17">
        <f t="shared" si="7"/>
        <v>2.4096564531095842E-2</v>
      </c>
    </row>
    <row r="9" spans="1:13" x14ac:dyDescent="0.25">
      <c r="A9" s="9">
        <v>7</v>
      </c>
      <c r="B9" s="9">
        <v>2016</v>
      </c>
      <c r="C9" s="3">
        <v>52860</v>
      </c>
      <c r="E9" s="17">
        <f t="shared" si="1"/>
        <v>53031.987199999996</v>
      </c>
      <c r="F9" s="17">
        <f t="shared" si="2"/>
        <v>53163.855360000001</v>
      </c>
      <c r="G9" s="17">
        <f t="shared" si="0"/>
        <v>52900.11903999999</v>
      </c>
      <c r="H9" s="17">
        <f t="shared" si="3"/>
        <v>-527.4726400000219</v>
      </c>
      <c r="I9" s="17">
        <f t="shared" si="4"/>
        <v>52372.646399999969</v>
      </c>
      <c r="J9" s="17">
        <f t="shared" si="5"/>
        <v>487.35360000003129</v>
      </c>
      <c r="K9" s="17">
        <f t="shared" si="6"/>
        <v>9.2197048808178445E-3</v>
      </c>
      <c r="L9" s="17">
        <f t="shared" si="7"/>
        <v>0.9219704880817845</v>
      </c>
    </row>
    <row r="10" spans="1:13" x14ac:dyDescent="0.25">
      <c r="A10" s="9">
        <v>8</v>
      </c>
      <c r="B10" s="9">
        <v>2017</v>
      </c>
      <c r="C10" s="3">
        <v>53380</v>
      </c>
      <c r="E10" s="17">
        <f t="shared" si="1"/>
        <v>53310.397440000001</v>
      </c>
      <c r="F10" s="17">
        <f t="shared" si="2"/>
        <v>53281.089024000001</v>
      </c>
      <c r="G10" s="17">
        <f t="shared" si="0"/>
        <v>53339.705856</v>
      </c>
      <c r="H10" s="17">
        <f t="shared" si="3"/>
        <v>117.23366399999944</v>
      </c>
      <c r="I10" s="17">
        <f t="shared" si="4"/>
        <v>53456.93952</v>
      </c>
      <c r="J10" s="17">
        <f t="shared" si="5"/>
        <v>76.939519999999902</v>
      </c>
      <c r="K10" s="17">
        <f t="shared" si="6"/>
        <v>1.4413548145372781E-3</v>
      </c>
      <c r="L10" s="17">
        <f t="shared" si="7"/>
        <v>0.14413548145372782</v>
      </c>
    </row>
    <row r="11" spans="1:13" x14ac:dyDescent="0.25">
      <c r="A11" s="9">
        <v>9</v>
      </c>
      <c r="B11" s="9">
        <v>2018</v>
      </c>
      <c r="C11" s="3">
        <v>50120</v>
      </c>
      <c r="E11" s="17">
        <f t="shared" si="1"/>
        <v>50758.079487999996</v>
      </c>
      <c r="F11" s="17">
        <f t="shared" si="2"/>
        <v>51262.681395200001</v>
      </c>
      <c r="G11" s="17">
        <f t="shared" si="0"/>
        <v>50253.47758079999</v>
      </c>
      <c r="H11" s="17">
        <f t="shared" si="3"/>
        <v>-2018.4076288000219</v>
      </c>
      <c r="I11" s="17">
        <f t="shared" si="4"/>
        <v>48235.069951999969</v>
      </c>
      <c r="J11" s="17">
        <f t="shared" si="5"/>
        <v>1884.9300480000311</v>
      </c>
      <c r="K11" s="17">
        <f t="shared" si="6"/>
        <v>3.7608340941740447E-2</v>
      </c>
      <c r="L11" s="17">
        <f t="shared" si="7"/>
        <v>3.7608340941740446</v>
      </c>
    </row>
    <row r="12" spans="1:13" x14ac:dyDescent="0.25">
      <c r="A12" s="9">
        <v>10</v>
      </c>
      <c r="B12" s="9">
        <v>2019</v>
      </c>
      <c r="C12" s="3">
        <v>47070</v>
      </c>
      <c r="E12" s="17">
        <f t="shared" si="1"/>
        <v>47807.615897600001</v>
      </c>
      <c r="F12" s="17">
        <f t="shared" si="2"/>
        <v>48498.628997119995</v>
      </c>
      <c r="G12" s="17">
        <f t="shared" si="0"/>
        <v>47116.602798080006</v>
      </c>
      <c r="H12" s="17">
        <f t="shared" si="3"/>
        <v>-2764.0523980799776</v>
      </c>
      <c r="I12" s="17">
        <f t="shared" si="4"/>
        <v>44352.550400000029</v>
      </c>
      <c r="J12" s="17">
        <f t="shared" si="5"/>
        <v>2717.4495999999708</v>
      </c>
      <c r="K12" s="17">
        <f t="shared" si="6"/>
        <v>5.7732092628000227E-2</v>
      </c>
      <c r="L12" s="17">
        <f t="shared" si="7"/>
        <v>5.7732092628000231</v>
      </c>
      <c r="M12" s="17"/>
    </row>
    <row r="13" spans="1:13" x14ac:dyDescent="0.25">
      <c r="K13" s="12" t="s">
        <v>11</v>
      </c>
      <c r="L13" s="22">
        <f>SUM(L4:L12)</f>
        <v>27.180702297919929</v>
      </c>
    </row>
    <row r="14" spans="1:13" x14ac:dyDescent="0.25">
      <c r="K14" s="12" t="s">
        <v>5</v>
      </c>
      <c r="L14" s="22">
        <f>L13/10</f>
        <v>2.718070229791993</v>
      </c>
    </row>
    <row r="23" spans="12:12" x14ac:dyDescent="0.25">
      <c r="L23" s="14"/>
    </row>
  </sheetData>
  <mergeCells count="1">
    <mergeCell ref="A1:L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19" workbookViewId="0">
      <selection activeCell="N14" sqref="N14"/>
    </sheetView>
  </sheetViews>
  <sheetFormatPr defaultRowHeight="15" x14ac:dyDescent="0.25"/>
  <cols>
    <col min="1" max="2" width="9.140625" style="11"/>
    <col min="3" max="3" width="17.85546875" style="11" customWidth="1"/>
    <col min="4" max="4" width="9.140625" style="11"/>
    <col min="5" max="5" width="11.85546875" style="11" customWidth="1"/>
    <col min="6" max="6" width="13" style="11" customWidth="1"/>
    <col min="7" max="7" width="12" style="11" customWidth="1"/>
    <col min="8" max="8" width="10.85546875" style="11" customWidth="1"/>
    <col min="9" max="9" width="13.28515625" style="11" customWidth="1"/>
    <col min="10" max="10" width="12.5703125" style="11" customWidth="1"/>
    <col min="11" max="11" width="14.85546875" style="11" customWidth="1"/>
    <col min="12" max="12" width="14.140625" style="11" customWidth="1"/>
    <col min="13" max="14" width="9.140625" style="11"/>
  </cols>
  <sheetData>
    <row r="1" spans="1:13" ht="15.75" x14ac:dyDescent="0.25">
      <c r="A1" s="24" t="s">
        <v>17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 ht="15.75" x14ac:dyDescent="0.25">
      <c r="A2" s="5" t="s">
        <v>0</v>
      </c>
      <c r="B2" s="5" t="s">
        <v>1</v>
      </c>
      <c r="C2" s="4" t="s">
        <v>6</v>
      </c>
      <c r="D2" s="6" t="s">
        <v>7</v>
      </c>
      <c r="E2" s="3" t="s">
        <v>2</v>
      </c>
      <c r="F2" s="3" t="s">
        <v>3</v>
      </c>
      <c r="G2" s="7"/>
      <c r="H2" s="8"/>
      <c r="I2" s="8"/>
      <c r="J2" s="8"/>
      <c r="K2" s="8"/>
      <c r="L2" s="8" t="s">
        <v>4</v>
      </c>
    </row>
    <row r="3" spans="1:13" x14ac:dyDescent="0.25">
      <c r="A3" s="9">
        <v>1</v>
      </c>
      <c r="B3" s="9">
        <v>2010</v>
      </c>
      <c r="C3" s="3">
        <v>59000</v>
      </c>
      <c r="D3" s="3">
        <v>0.99</v>
      </c>
      <c r="E3" s="17">
        <f>C3</f>
        <v>59000</v>
      </c>
      <c r="F3" s="17">
        <f>C3</f>
        <v>59000</v>
      </c>
      <c r="G3" s="17">
        <f>2*E3-F3</f>
        <v>59000</v>
      </c>
      <c r="H3" s="17">
        <f>D3*(E3-F3)/(1-D3)</f>
        <v>0</v>
      </c>
      <c r="I3" s="17">
        <v>0</v>
      </c>
      <c r="J3" s="17" t="s">
        <v>8</v>
      </c>
      <c r="K3" s="17" t="s">
        <v>8</v>
      </c>
      <c r="L3" s="17" t="s">
        <v>8</v>
      </c>
    </row>
    <row r="4" spans="1:13" x14ac:dyDescent="0.25">
      <c r="A4" s="9">
        <v>2</v>
      </c>
      <c r="B4" s="9">
        <v>2011</v>
      </c>
      <c r="C4" s="3">
        <v>53700</v>
      </c>
      <c r="E4" s="17">
        <f>$D$3*C4+(1-$D$3)*E3</f>
        <v>53753</v>
      </c>
      <c r="F4" s="17">
        <f>$D$3*E4+(1-$D$3)*F3</f>
        <v>53805.47</v>
      </c>
      <c r="G4" s="17">
        <f t="shared" ref="G4:G12" si="0">2*E4-F4</f>
        <v>53700.53</v>
      </c>
      <c r="H4" s="17">
        <f>$D$3*(E4-F4)/(1-$D$3)</f>
        <v>-5194.5300000001107</v>
      </c>
      <c r="I4" s="17">
        <f>G4+H4</f>
        <v>48505.999999999891</v>
      </c>
      <c r="J4" s="17">
        <f>ABS(C4-I4)</f>
        <v>5194.0000000001091</v>
      </c>
      <c r="K4" s="17">
        <f>J4/C4</f>
        <v>9.6722532588456409E-2</v>
      </c>
      <c r="L4" s="17">
        <f>100*K4</f>
        <v>9.6722532588456414</v>
      </c>
    </row>
    <row r="5" spans="1:13" x14ac:dyDescent="0.25">
      <c r="A5" s="9">
        <v>3</v>
      </c>
      <c r="B5" s="9">
        <v>2012</v>
      </c>
      <c r="C5" s="3">
        <v>51800</v>
      </c>
      <c r="E5" s="17">
        <f t="shared" ref="E5:E12" si="1">$D$3*C5+(1-$D$3)*E4</f>
        <v>51819.53</v>
      </c>
      <c r="F5" s="17">
        <f t="shared" ref="F5:F12" si="2">$D$3*E5+(1-$D$3)*F4</f>
        <v>51839.3894</v>
      </c>
      <c r="G5" s="17">
        <f t="shared" si="0"/>
        <v>51799.670599999998</v>
      </c>
      <c r="H5" s="17">
        <f t="shared" ref="H5:H12" si="3">$D$3*(E5-F5)/(1-$D$3)</f>
        <v>-1966.080600000116</v>
      </c>
      <c r="I5" s="17">
        <f t="shared" ref="I5:I12" si="4">G5+H5</f>
        <v>49833.58999999988</v>
      </c>
      <c r="J5" s="17">
        <f t="shared" ref="J5:J12" si="5">ABS(C5-I5)</f>
        <v>1966.4100000001199</v>
      </c>
      <c r="K5" s="17">
        <f t="shared" ref="K5:K12" si="6">J5/C5</f>
        <v>3.7961583011585323E-2</v>
      </c>
      <c r="L5" s="17">
        <f t="shared" ref="L5:L12" si="7">K5*100</f>
        <v>3.7961583011585325</v>
      </c>
    </row>
    <row r="6" spans="1:13" x14ac:dyDescent="0.25">
      <c r="A6" s="9">
        <v>4</v>
      </c>
      <c r="B6" s="9">
        <v>2013</v>
      </c>
      <c r="C6" s="3">
        <v>56400</v>
      </c>
      <c r="E6" s="17">
        <f t="shared" si="1"/>
        <v>56354.195299999999</v>
      </c>
      <c r="F6" s="17">
        <f t="shared" si="2"/>
        <v>56309.047241</v>
      </c>
      <c r="G6" s="17">
        <f t="shared" si="0"/>
        <v>56399.343358999999</v>
      </c>
      <c r="H6" s="17">
        <f t="shared" si="3"/>
        <v>4469.6578409999156</v>
      </c>
      <c r="I6" s="17">
        <f t="shared" si="4"/>
        <v>60869.001199999911</v>
      </c>
      <c r="J6" s="17">
        <f t="shared" si="5"/>
        <v>4469.0011999999115</v>
      </c>
      <c r="K6" s="17">
        <f t="shared" si="6"/>
        <v>7.9237609929076441E-2</v>
      </c>
      <c r="L6" s="17">
        <f t="shared" si="7"/>
        <v>7.9237609929076438</v>
      </c>
    </row>
    <row r="7" spans="1:13" x14ac:dyDescent="0.25">
      <c r="A7" s="9">
        <v>5</v>
      </c>
      <c r="B7" s="9">
        <v>2014</v>
      </c>
      <c r="C7" s="3">
        <v>52600</v>
      </c>
      <c r="E7" s="17">
        <f t="shared" si="1"/>
        <v>52637.541953</v>
      </c>
      <c r="F7" s="17">
        <f t="shared" si="2"/>
        <v>52674.257005880005</v>
      </c>
      <c r="G7" s="17">
        <f t="shared" si="0"/>
        <v>52600.826900119995</v>
      </c>
      <c r="H7" s="17">
        <f t="shared" si="3"/>
        <v>-3634.7902351204725</v>
      </c>
      <c r="I7" s="17">
        <f t="shared" si="4"/>
        <v>48966.036664999519</v>
      </c>
      <c r="J7" s="17">
        <f t="shared" si="5"/>
        <v>3633.9633350004806</v>
      </c>
      <c r="K7" s="17">
        <f t="shared" si="6"/>
        <v>6.9086755418260093E-2</v>
      </c>
      <c r="L7" s="17">
        <f t="shared" si="7"/>
        <v>6.9086755418260095</v>
      </c>
    </row>
    <row r="8" spans="1:13" x14ac:dyDescent="0.25">
      <c r="A8" s="9">
        <v>6</v>
      </c>
      <c r="B8" s="9">
        <v>2015</v>
      </c>
      <c r="C8" s="3">
        <v>53850</v>
      </c>
      <c r="E8" s="17">
        <f t="shared" si="1"/>
        <v>53837.875419529999</v>
      </c>
      <c r="F8" s="17">
        <f t="shared" si="2"/>
        <v>53826.239235393499</v>
      </c>
      <c r="G8" s="17">
        <f t="shared" si="0"/>
        <v>53849.511603666499</v>
      </c>
      <c r="H8" s="17">
        <f t="shared" si="3"/>
        <v>1151.9822295134643</v>
      </c>
      <c r="I8" s="17">
        <f t="shared" si="4"/>
        <v>55001.493833179964</v>
      </c>
      <c r="J8" s="17">
        <f t="shared" si="5"/>
        <v>1151.493833179964</v>
      </c>
      <c r="K8" s="17">
        <f t="shared" si="6"/>
        <v>2.1383358090621429E-2</v>
      </c>
      <c r="L8" s="17">
        <f t="shared" si="7"/>
        <v>2.1383358090621427</v>
      </c>
    </row>
    <row r="9" spans="1:13" x14ac:dyDescent="0.25">
      <c r="A9" s="9">
        <v>7</v>
      </c>
      <c r="B9" s="9">
        <v>2016</v>
      </c>
      <c r="C9" s="3">
        <v>52860</v>
      </c>
      <c r="E9" s="17">
        <f t="shared" si="1"/>
        <v>52869.7787541953</v>
      </c>
      <c r="F9" s="17">
        <f t="shared" si="2"/>
        <v>52879.343359007282</v>
      </c>
      <c r="G9" s="17">
        <f t="shared" si="0"/>
        <v>52860.214149383319</v>
      </c>
      <c r="H9" s="17">
        <f t="shared" si="3"/>
        <v>-946.89587638617286</v>
      </c>
      <c r="I9" s="17">
        <f t="shared" si="4"/>
        <v>51913.318272997145</v>
      </c>
      <c r="J9" s="17">
        <f t="shared" si="5"/>
        <v>946.68172700285504</v>
      </c>
      <c r="K9" s="17">
        <f t="shared" si="6"/>
        <v>1.790922676887732E-2</v>
      </c>
      <c r="L9" s="17">
        <f t="shared" si="7"/>
        <v>1.790922676887732</v>
      </c>
    </row>
    <row r="10" spans="1:13" x14ac:dyDescent="0.25">
      <c r="A10" s="9">
        <v>8</v>
      </c>
      <c r="B10" s="9">
        <v>2017</v>
      </c>
      <c r="C10" s="3">
        <v>53380</v>
      </c>
      <c r="E10" s="17">
        <f t="shared" si="1"/>
        <v>53374.897787541951</v>
      </c>
      <c r="F10" s="17">
        <f t="shared" si="2"/>
        <v>53369.942243256606</v>
      </c>
      <c r="G10" s="17">
        <f t="shared" si="0"/>
        <v>53379.853331827297</v>
      </c>
      <c r="H10" s="17">
        <f t="shared" si="3"/>
        <v>490.59888424917835</v>
      </c>
      <c r="I10" s="17">
        <f t="shared" si="4"/>
        <v>53870.452216076475</v>
      </c>
      <c r="J10" s="17">
        <f t="shared" si="5"/>
        <v>490.45221607647545</v>
      </c>
      <c r="K10" s="17">
        <f t="shared" si="6"/>
        <v>9.1879396042801702E-3</v>
      </c>
      <c r="L10" s="17">
        <f t="shared" si="7"/>
        <v>0.91879396042801698</v>
      </c>
    </row>
    <row r="11" spans="1:13" x14ac:dyDescent="0.25">
      <c r="A11" s="9">
        <v>9</v>
      </c>
      <c r="B11" s="9">
        <v>2018</v>
      </c>
      <c r="C11" s="3">
        <v>50120</v>
      </c>
      <c r="E11" s="17">
        <f t="shared" si="1"/>
        <v>50152.54897787542</v>
      </c>
      <c r="F11" s="17">
        <f t="shared" si="2"/>
        <v>50184.722910529235</v>
      </c>
      <c r="G11" s="17">
        <f t="shared" si="0"/>
        <v>50120.375045221605</v>
      </c>
      <c r="H11" s="17">
        <f t="shared" si="3"/>
        <v>-3185.2193327277246</v>
      </c>
      <c r="I11" s="17">
        <f t="shared" si="4"/>
        <v>46935.155712493877</v>
      </c>
      <c r="J11" s="17">
        <f t="shared" si="5"/>
        <v>3184.8442875061228</v>
      </c>
      <c r="K11" s="17">
        <f t="shared" si="6"/>
        <v>6.3544379239946588E-2</v>
      </c>
      <c r="L11" s="17">
        <f t="shared" si="7"/>
        <v>6.3544379239946585</v>
      </c>
    </row>
    <row r="12" spans="1:13" x14ac:dyDescent="0.25">
      <c r="A12" s="9">
        <v>10</v>
      </c>
      <c r="B12" s="9">
        <v>2019</v>
      </c>
      <c r="C12" s="3">
        <v>47070</v>
      </c>
      <c r="E12" s="17">
        <f t="shared" si="1"/>
        <v>47100.825489778756</v>
      </c>
      <c r="F12" s="17">
        <f t="shared" si="2"/>
        <v>47131.664463986257</v>
      </c>
      <c r="G12" s="17">
        <f t="shared" si="0"/>
        <v>47069.986515571254</v>
      </c>
      <c r="H12" s="17">
        <f t="shared" si="3"/>
        <v>-3053.0584465426409</v>
      </c>
      <c r="I12" s="17">
        <f t="shared" si="4"/>
        <v>44016.92806902861</v>
      </c>
      <c r="J12" s="17">
        <f t="shared" si="5"/>
        <v>3053.0719309713895</v>
      </c>
      <c r="K12" s="17">
        <f t="shared" si="6"/>
        <v>6.4862373719383679E-2</v>
      </c>
      <c r="L12" s="17">
        <f t="shared" si="7"/>
        <v>6.4862373719383681</v>
      </c>
      <c r="M12" s="17"/>
    </row>
    <row r="13" spans="1:13" x14ac:dyDescent="0.25">
      <c r="K13" s="12" t="s">
        <v>11</v>
      </c>
      <c r="L13" s="22">
        <f>SUM(L4:L12)</f>
        <v>45.989575837048747</v>
      </c>
    </row>
    <row r="14" spans="1:13" x14ac:dyDescent="0.25">
      <c r="K14" s="12" t="s">
        <v>5</v>
      </c>
      <c r="L14" s="22">
        <f>L13/10</f>
        <v>4.5989575837048751</v>
      </c>
    </row>
    <row r="21" spans="12:12" x14ac:dyDescent="0.25">
      <c r="L21" s="14"/>
    </row>
  </sheetData>
  <mergeCells count="1">
    <mergeCell ref="A1:L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L20" sqref="L20"/>
    </sheetView>
  </sheetViews>
  <sheetFormatPr defaultRowHeight="15" x14ac:dyDescent="0.25"/>
  <cols>
    <col min="3" max="3" width="17.42578125" customWidth="1"/>
    <col min="5" max="5" width="12.42578125" customWidth="1"/>
    <col min="6" max="6" width="12.5703125" customWidth="1"/>
    <col min="7" max="7" width="11.85546875" customWidth="1"/>
    <col min="8" max="8" width="10.7109375" customWidth="1"/>
    <col min="9" max="9" width="11.28515625" customWidth="1"/>
    <col min="10" max="10" width="12.5703125" customWidth="1"/>
    <col min="11" max="11" width="13.42578125" customWidth="1"/>
    <col min="12" max="12" width="12.42578125" customWidth="1"/>
    <col min="14" max="14" width="12" customWidth="1"/>
  </cols>
  <sheetData>
    <row r="1" spans="1:13" ht="15.75" x14ac:dyDescent="0.25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 ht="15.75" x14ac:dyDescent="0.25">
      <c r="A2" s="5" t="s">
        <v>0</v>
      </c>
      <c r="B2" s="5" t="s">
        <v>1</v>
      </c>
      <c r="C2" s="4" t="s">
        <v>6</v>
      </c>
      <c r="D2" s="6" t="s">
        <v>7</v>
      </c>
      <c r="E2" s="3" t="s">
        <v>2</v>
      </c>
      <c r="F2" s="3" t="s">
        <v>3</v>
      </c>
      <c r="G2" s="7"/>
      <c r="H2" s="8"/>
      <c r="I2" s="8"/>
      <c r="J2" s="8"/>
      <c r="K2" s="8"/>
      <c r="L2" s="8" t="s">
        <v>4</v>
      </c>
    </row>
    <row r="3" spans="1:13" x14ac:dyDescent="0.25">
      <c r="A3" s="9">
        <v>1</v>
      </c>
      <c r="B3" s="9">
        <v>2010</v>
      </c>
      <c r="C3" s="3">
        <v>59000</v>
      </c>
      <c r="D3" s="3">
        <v>0.999</v>
      </c>
      <c r="E3" s="17">
        <v>59000</v>
      </c>
      <c r="F3" s="17">
        <v>59000</v>
      </c>
      <c r="G3" s="17">
        <f>2*E3-F3</f>
        <v>59000</v>
      </c>
      <c r="H3" s="17">
        <f>D3*(E3-F3)/(1-D3)</f>
        <v>0</v>
      </c>
      <c r="I3" s="17">
        <v>0</v>
      </c>
      <c r="J3" s="17" t="s">
        <v>8</v>
      </c>
      <c r="K3" s="17" t="s">
        <v>8</v>
      </c>
      <c r="L3" s="17" t="s">
        <v>8</v>
      </c>
    </row>
    <row r="4" spans="1:13" x14ac:dyDescent="0.25">
      <c r="A4" s="9">
        <v>2</v>
      </c>
      <c r="B4" s="9">
        <v>2011</v>
      </c>
      <c r="C4" s="3">
        <v>53700</v>
      </c>
      <c r="D4" s="11"/>
      <c r="E4" s="17">
        <f>$D$3*C4+(1-$D$3)*E3</f>
        <v>53705.3</v>
      </c>
      <c r="F4" s="17">
        <f>$D$3*E4+(1-$D$3)*F3</f>
        <v>53710.594700000001</v>
      </c>
      <c r="G4" s="17">
        <f t="shared" ref="G4:G12" si="0">2*E4-F4</f>
        <v>53700.005300000004</v>
      </c>
      <c r="H4" s="17">
        <f>$D$3*(E4-F4)/(1-$D$3)</f>
        <v>-5289.4052999985533</v>
      </c>
      <c r="I4" s="17">
        <f>G4+H4</f>
        <v>48410.600000001454</v>
      </c>
      <c r="J4" s="17">
        <f>ABS(C4-I4)</f>
        <v>5289.3999999985463</v>
      </c>
      <c r="K4" s="17">
        <f>J4/C4</f>
        <v>9.8499068901276465E-2</v>
      </c>
      <c r="L4" s="17">
        <f>K4*100</f>
        <v>9.849906890127647</v>
      </c>
    </row>
    <row r="5" spans="1:13" x14ac:dyDescent="0.25">
      <c r="A5" s="9">
        <v>3</v>
      </c>
      <c r="B5" s="9">
        <v>2012</v>
      </c>
      <c r="C5" s="3">
        <v>51800</v>
      </c>
      <c r="D5" s="11"/>
      <c r="E5" s="17">
        <f t="shared" ref="E5:E12" si="1">$D$3*C5+(1-$D$3)*E4</f>
        <v>51801.905299999999</v>
      </c>
      <c r="F5" s="17">
        <f t="shared" ref="F5:F12" si="2">$D$3*E5+(1-$D$3)*F4</f>
        <v>51803.813989399998</v>
      </c>
      <c r="G5" s="17">
        <f t="shared" si="0"/>
        <v>51799.996610599999</v>
      </c>
      <c r="H5" s="17">
        <f t="shared" ref="H5:H12" si="3">$D$3*(E5-F5)/(1-$D$3)</f>
        <v>-1906.7807105992742</v>
      </c>
      <c r="I5" s="17">
        <f t="shared" ref="I5:I12" si="4">G5+H5</f>
        <v>49893.215900000723</v>
      </c>
      <c r="J5" s="17">
        <f t="shared" ref="J5:J12" si="5">ABS(C5-I5)</f>
        <v>1906.7840999992768</v>
      </c>
      <c r="K5" s="17">
        <f t="shared" ref="K5:K12" si="6">J5/C5</f>
        <v>3.6810503860989899E-2</v>
      </c>
      <c r="L5" s="17">
        <f t="shared" ref="L5:L12" si="7">K5*100</f>
        <v>3.68105038609899</v>
      </c>
    </row>
    <row r="6" spans="1:13" x14ac:dyDescent="0.25">
      <c r="A6" s="9">
        <v>4</v>
      </c>
      <c r="B6" s="9">
        <v>2013</v>
      </c>
      <c r="C6" s="3">
        <v>56400</v>
      </c>
      <c r="D6" s="11"/>
      <c r="E6" s="17">
        <f t="shared" si="1"/>
        <v>56395.401905300001</v>
      </c>
      <c r="F6" s="17">
        <f t="shared" si="2"/>
        <v>56390.810317384101</v>
      </c>
      <c r="G6" s="17">
        <f t="shared" si="0"/>
        <v>56399.993493215901</v>
      </c>
      <c r="H6" s="17">
        <f t="shared" si="3"/>
        <v>4586.9963279842586</v>
      </c>
      <c r="I6" s="17">
        <f t="shared" si="4"/>
        <v>60986.989821200157</v>
      </c>
      <c r="J6" s="17">
        <f t="shared" si="5"/>
        <v>4586.9898212001572</v>
      </c>
      <c r="K6" s="17">
        <f t="shared" si="6"/>
        <v>8.1329606758868037E-2</v>
      </c>
      <c r="L6" s="17">
        <f t="shared" si="7"/>
        <v>8.1329606758868032</v>
      </c>
    </row>
    <row r="7" spans="1:13" x14ac:dyDescent="0.25">
      <c r="A7" s="9">
        <v>5</v>
      </c>
      <c r="B7" s="9">
        <v>2014</v>
      </c>
      <c r="C7" s="3">
        <v>52600</v>
      </c>
      <c r="D7" s="11"/>
      <c r="E7" s="17">
        <f t="shared" si="1"/>
        <v>52603.7954019053</v>
      </c>
      <c r="F7" s="17">
        <f t="shared" si="2"/>
        <v>52607.582416820776</v>
      </c>
      <c r="G7" s="17">
        <f t="shared" si="0"/>
        <v>52600.008386989823</v>
      </c>
      <c r="H7" s="17">
        <f t="shared" si="3"/>
        <v>-3783.2279005614223</v>
      </c>
      <c r="I7" s="17">
        <f t="shared" si="4"/>
        <v>48816.780486428397</v>
      </c>
      <c r="J7" s="17">
        <f t="shared" si="5"/>
        <v>3783.2195135716029</v>
      </c>
      <c r="K7" s="17">
        <f t="shared" si="6"/>
        <v>7.1924325353072305E-2</v>
      </c>
      <c r="L7" s="17">
        <f t="shared" si="7"/>
        <v>7.1924325353072307</v>
      </c>
    </row>
    <row r="8" spans="1:13" x14ac:dyDescent="0.25">
      <c r="A8" s="9">
        <v>6</v>
      </c>
      <c r="B8" s="9">
        <v>2015</v>
      </c>
      <c r="C8" s="3">
        <v>53850</v>
      </c>
      <c r="D8" s="11"/>
      <c r="E8" s="17">
        <f t="shared" si="1"/>
        <v>53848.753795401906</v>
      </c>
      <c r="F8" s="17">
        <f t="shared" si="2"/>
        <v>53847.512624023329</v>
      </c>
      <c r="G8" s="17">
        <f t="shared" si="0"/>
        <v>53849.994966780483</v>
      </c>
      <c r="H8" s="17">
        <f t="shared" si="3"/>
        <v>1239.930207198259</v>
      </c>
      <c r="I8" s="17">
        <f t="shared" si="4"/>
        <v>55089.925173978743</v>
      </c>
      <c r="J8" s="17">
        <f t="shared" si="5"/>
        <v>1239.9251739787433</v>
      </c>
      <c r="K8" s="17">
        <f t="shared" si="6"/>
        <v>2.302553712123943E-2</v>
      </c>
      <c r="L8" s="17">
        <f t="shared" si="7"/>
        <v>2.302553712123943</v>
      </c>
    </row>
    <row r="9" spans="1:13" x14ac:dyDescent="0.25">
      <c r="A9" s="9">
        <v>7</v>
      </c>
      <c r="B9" s="9">
        <v>2016</v>
      </c>
      <c r="C9" s="3">
        <v>52860</v>
      </c>
      <c r="D9" s="11"/>
      <c r="E9" s="17">
        <f t="shared" si="1"/>
        <v>52860.988753795398</v>
      </c>
      <c r="F9" s="17">
        <f t="shared" si="2"/>
        <v>52861.975277665624</v>
      </c>
      <c r="G9" s="17">
        <f t="shared" si="0"/>
        <v>52860.002229925172</v>
      </c>
      <c r="H9" s="17">
        <f t="shared" si="3"/>
        <v>-985.53734635571084</v>
      </c>
      <c r="I9" s="17">
        <f t="shared" si="4"/>
        <v>51874.464883569461</v>
      </c>
      <c r="J9" s="17">
        <f t="shared" si="5"/>
        <v>985.53511643053935</v>
      </c>
      <c r="K9" s="17">
        <f t="shared" si="6"/>
        <v>1.8644251162136576E-2</v>
      </c>
      <c r="L9" s="17">
        <f t="shared" si="7"/>
        <v>1.8644251162136576</v>
      </c>
    </row>
    <row r="10" spans="1:13" x14ac:dyDescent="0.25">
      <c r="A10" s="9">
        <v>8</v>
      </c>
      <c r="B10" s="9">
        <v>2017</v>
      </c>
      <c r="C10" s="3">
        <v>53380</v>
      </c>
      <c r="D10" s="11"/>
      <c r="E10" s="17">
        <f t="shared" si="1"/>
        <v>53379.480988753799</v>
      </c>
      <c r="F10" s="17">
        <f t="shared" si="2"/>
        <v>53378.963483042709</v>
      </c>
      <c r="G10" s="17">
        <f t="shared" si="0"/>
        <v>53379.99849446489</v>
      </c>
      <c r="H10" s="17">
        <f t="shared" si="3"/>
        <v>516.98820537896199</v>
      </c>
      <c r="I10" s="17">
        <f t="shared" si="4"/>
        <v>53896.986699843852</v>
      </c>
      <c r="J10" s="17">
        <f t="shared" si="5"/>
        <v>516.98669984385197</v>
      </c>
      <c r="K10" s="17">
        <f t="shared" si="6"/>
        <v>9.6850262241261146E-3</v>
      </c>
      <c r="L10" s="17">
        <f t="shared" si="7"/>
        <v>0.96850262241261142</v>
      </c>
    </row>
    <row r="11" spans="1:13" x14ac:dyDescent="0.25">
      <c r="A11" s="9">
        <v>9</v>
      </c>
      <c r="B11" s="9">
        <v>2018</v>
      </c>
      <c r="C11" s="3">
        <v>50120</v>
      </c>
      <c r="D11" s="11"/>
      <c r="E11" s="17">
        <f t="shared" si="1"/>
        <v>50123.259480988752</v>
      </c>
      <c r="F11" s="17">
        <f t="shared" si="2"/>
        <v>50126.515184990807</v>
      </c>
      <c r="G11" s="17">
        <f t="shared" si="0"/>
        <v>50120.003776986698</v>
      </c>
      <c r="H11" s="17">
        <f t="shared" si="3"/>
        <v>-3252.4482980526418</v>
      </c>
      <c r="I11" s="17">
        <f t="shared" si="4"/>
        <v>46867.555478934053</v>
      </c>
      <c r="J11" s="17">
        <f t="shared" si="5"/>
        <v>3252.4445210659469</v>
      </c>
      <c r="K11" s="17">
        <f t="shared" si="6"/>
        <v>6.489314686883374E-2</v>
      </c>
      <c r="L11" s="17">
        <f t="shared" si="7"/>
        <v>6.4893146868833735</v>
      </c>
    </row>
    <row r="12" spans="1:13" x14ac:dyDescent="0.25">
      <c r="A12" s="9">
        <v>10</v>
      </c>
      <c r="B12" s="9">
        <v>2019</v>
      </c>
      <c r="C12" s="3">
        <v>47070</v>
      </c>
      <c r="D12" s="11"/>
      <c r="E12" s="17">
        <f t="shared" si="1"/>
        <v>47073.053259480992</v>
      </c>
      <c r="F12" s="17">
        <f t="shared" si="2"/>
        <v>47076.106721406497</v>
      </c>
      <c r="G12" s="17">
        <f t="shared" si="0"/>
        <v>47069.999797555487</v>
      </c>
      <c r="H12" s="17">
        <f t="shared" si="3"/>
        <v>-3050.4084635794543</v>
      </c>
      <c r="I12" s="17">
        <f t="shared" si="4"/>
        <v>44019.59133397603</v>
      </c>
      <c r="J12" s="17">
        <f t="shared" si="5"/>
        <v>3050.40866602397</v>
      </c>
      <c r="K12" s="17">
        <f t="shared" si="6"/>
        <v>6.4805792777224772E-2</v>
      </c>
      <c r="L12" s="17">
        <f t="shared" si="7"/>
        <v>6.4805792777224775</v>
      </c>
      <c r="M12" s="18"/>
    </row>
    <row r="13" spans="1:13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2" t="s">
        <v>11</v>
      </c>
      <c r="L13" s="22">
        <f>SUM(L4:L12)</f>
        <v>46.961725902776735</v>
      </c>
    </row>
    <row r="14" spans="1:13" x14ac:dyDescent="0.25">
      <c r="A14" s="11"/>
      <c r="B14" s="11"/>
      <c r="C14" s="11"/>
      <c r="D14" s="11"/>
      <c r="E14" s="11"/>
      <c r="F14" s="11"/>
      <c r="G14" s="11"/>
      <c r="H14" s="11"/>
      <c r="I14" s="17"/>
      <c r="J14" s="11"/>
      <c r="K14" s="12" t="s">
        <v>5</v>
      </c>
      <c r="L14" s="22">
        <f>L13/10</f>
        <v>4.6961725902776736</v>
      </c>
    </row>
  </sheetData>
  <mergeCells count="1">
    <mergeCell ref="A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0.001</vt:lpstr>
      <vt:lpstr>0.01</vt:lpstr>
      <vt:lpstr>0.2</vt:lpstr>
      <vt:lpstr>0.3</vt:lpstr>
      <vt:lpstr>0.5</vt:lpstr>
      <vt:lpstr>0.7</vt:lpstr>
      <vt:lpstr>0.8</vt:lpstr>
      <vt:lpstr>0.99</vt:lpstr>
      <vt:lpstr>0.999</vt:lpstr>
      <vt:lpstr>Akurasi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2020-03-23T13:14:29Z</dcterms:created>
  <dcterms:modified xsi:type="dcterms:W3CDTF">2020-07-17T08:58:25Z</dcterms:modified>
</cp:coreProperties>
</file>